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dpincgov.sharepoint.com/sites/Monitoring2017-21/Shared Documents/2021-25/Consolidated/2025-26/CCIP/Tools/"/>
    </mc:Choice>
  </mc:AlternateContent>
  <xr:revisionPtr revIDLastSave="29" documentId="8_{545BA4CB-75F6-4BB4-AC49-535050E54C52}" xr6:coauthVersionLast="47" xr6:coauthVersionMax="47" xr10:uidLastSave="{0985D831-2974-43EB-B227-4AABEDE1EEAF}"/>
  <bookViews>
    <workbookView xWindow="-110" yWindow="-110" windowWidth="22780" windowHeight="14540" tabRatio="1000" xr2:uid="{237B487B-0A80-4CE1-9032-765541090336}"/>
  </bookViews>
  <sheets>
    <sheet name="Tab1 Preliminary Amounts" sheetId="5" r:id="rId1"/>
    <sheet name="Tab2 Set-Asides" sheetId="1" r:id="rId2"/>
    <sheet name="Tab3 Sch Alloc" sheetId="3" r:id="rId3"/>
    <sheet name="Tab4 Summary" sheetId="4" r:id="rId4"/>
    <sheet name="Tab5 Available vs Identified" sheetId="6" r:id="rId5"/>
    <sheet name="Tab6 Pro-rate Tool" sheetId="8" r:id="rId6"/>
  </sheets>
  <definedNames>
    <definedName name="_xlnm._FilterDatabase" localSheetId="2" hidden="1">'Tab3 Sch Alloc'!$A$16:$O$116</definedName>
    <definedName name="_xlnm._FilterDatabase" localSheetId="5" hidden="1">'Tab6 Pro-rate Tool'!$A$6:$H$106</definedName>
    <definedName name="_xlnm.Print_Area" localSheetId="3">'Tab4 Summary'!$B$3:$I$31</definedName>
    <definedName name="_xlnm.Print_Area" localSheetId="4">'Tab5 Available vs Identified'!$B$2:$J$22</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3" l="1"/>
  <c r="H7" i="1"/>
  <c r="I10" i="4"/>
  <c r="L74" i="1"/>
  <c r="L78" i="1"/>
  <c r="L82" i="1"/>
  <c r="I21" i="4"/>
  <c r="I20" i="4"/>
  <c r="I19" i="4"/>
  <c r="I18" i="4"/>
  <c r="I17" i="4"/>
  <c r="I16" i="4"/>
  <c r="I15" i="4"/>
  <c r="I14" i="4"/>
  <c r="I13" i="4"/>
  <c r="I11" i="4"/>
  <c r="I8" i="4"/>
  <c r="I7" i="4"/>
  <c r="I6" i="4"/>
  <c r="D11" i="1"/>
  <c r="E8" i="6"/>
  <c r="E11" i="4"/>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29" i="3"/>
  <c r="K8" i="8"/>
  <c r="K9" i="8"/>
  <c r="K10" i="8"/>
  <c r="K11" i="8"/>
  <c r="K12" i="8"/>
  <c r="K13" i="8"/>
  <c r="K14" i="8"/>
  <c r="K15" i="8"/>
  <c r="K16" i="8"/>
  <c r="K17" i="8"/>
  <c r="K18" i="8"/>
  <c r="K19" i="8"/>
  <c r="E19" i="8" s="1"/>
  <c r="K20" i="8"/>
  <c r="E20" i="8" s="1"/>
  <c r="K21" i="8"/>
  <c r="E21" i="8" s="1"/>
  <c r="K22" i="8"/>
  <c r="E22" i="8" s="1"/>
  <c r="K23" i="8"/>
  <c r="E23" i="8" s="1"/>
  <c r="K24" i="8"/>
  <c r="E24" i="8" s="1"/>
  <c r="K25" i="8"/>
  <c r="E25" i="8" s="1"/>
  <c r="K26" i="8"/>
  <c r="E26" i="8" s="1"/>
  <c r="K27" i="8"/>
  <c r="E27" i="8" s="1"/>
  <c r="K28" i="8"/>
  <c r="E28" i="8" s="1"/>
  <c r="K29" i="8"/>
  <c r="E29" i="8" s="1"/>
  <c r="K30" i="8"/>
  <c r="E30" i="8" s="1"/>
  <c r="K31" i="8"/>
  <c r="E31" i="8" s="1"/>
  <c r="K32" i="8"/>
  <c r="E32" i="8" s="1"/>
  <c r="K33" i="8"/>
  <c r="E33" i="8" s="1"/>
  <c r="K34" i="8"/>
  <c r="E34" i="8" s="1"/>
  <c r="K35" i="8"/>
  <c r="E35" i="8" s="1"/>
  <c r="K36" i="8"/>
  <c r="E36" i="8" s="1"/>
  <c r="K37" i="8"/>
  <c r="E37" i="8" s="1"/>
  <c r="K38" i="8"/>
  <c r="E38" i="8" s="1"/>
  <c r="K39" i="8"/>
  <c r="E39" i="8" s="1"/>
  <c r="K40" i="8"/>
  <c r="E40" i="8" s="1"/>
  <c r="K41" i="8"/>
  <c r="E41" i="8" s="1"/>
  <c r="K42" i="8"/>
  <c r="E42" i="8" s="1"/>
  <c r="K43" i="8"/>
  <c r="E43" i="8" s="1"/>
  <c r="K44" i="8"/>
  <c r="E44" i="8" s="1"/>
  <c r="K45" i="8"/>
  <c r="E45" i="8" s="1"/>
  <c r="K46" i="8"/>
  <c r="E46" i="8" s="1"/>
  <c r="K47" i="8"/>
  <c r="E47" i="8" s="1"/>
  <c r="K48" i="8"/>
  <c r="K49" i="8"/>
  <c r="K50" i="8"/>
  <c r="E50" i="8" s="1"/>
  <c r="K51" i="8"/>
  <c r="E51" i="8" s="1"/>
  <c r="K52" i="8"/>
  <c r="E52" i="8" s="1"/>
  <c r="K53" i="8"/>
  <c r="E53" i="8" s="1"/>
  <c r="K54" i="8"/>
  <c r="E54" i="8" s="1"/>
  <c r="K55" i="8"/>
  <c r="E55" i="8" s="1"/>
  <c r="K56" i="8"/>
  <c r="E56" i="8" s="1"/>
  <c r="K57" i="8"/>
  <c r="E57" i="8" s="1"/>
  <c r="K58" i="8"/>
  <c r="E58" i="8" s="1"/>
  <c r="K59" i="8"/>
  <c r="E59" i="8" s="1"/>
  <c r="K60" i="8"/>
  <c r="E60" i="8" s="1"/>
  <c r="K61" i="8"/>
  <c r="E61" i="8" s="1"/>
  <c r="K62" i="8"/>
  <c r="E62" i="8" s="1"/>
  <c r="K63" i="8"/>
  <c r="E63" i="8" s="1"/>
  <c r="K64" i="8"/>
  <c r="E64" i="8" s="1"/>
  <c r="K65" i="8"/>
  <c r="E65" i="8" s="1"/>
  <c r="K66" i="8"/>
  <c r="E66" i="8" s="1"/>
  <c r="K67" i="8"/>
  <c r="E67" i="8" s="1"/>
  <c r="K68" i="8"/>
  <c r="E68" i="8" s="1"/>
  <c r="K69" i="8"/>
  <c r="E69" i="8" s="1"/>
  <c r="K70" i="8"/>
  <c r="E70" i="8" s="1"/>
  <c r="K71" i="8"/>
  <c r="E71" i="8" s="1"/>
  <c r="K72" i="8"/>
  <c r="E72" i="8" s="1"/>
  <c r="K73" i="8"/>
  <c r="E73" i="8" s="1"/>
  <c r="K74" i="8"/>
  <c r="E74" i="8" s="1"/>
  <c r="K75" i="8"/>
  <c r="E75" i="8" s="1"/>
  <c r="K76" i="8"/>
  <c r="E76" i="8" s="1"/>
  <c r="K77" i="8"/>
  <c r="E77" i="8" s="1"/>
  <c r="K78" i="8"/>
  <c r="E78" i="8" s="1"/>
  <c r="K79" i="8"/>
  <c r="E79" i="8" s="1"/>
  <c r="K80" i="8"/>
  <c r="E80" i="8" s="1"/>
  <c r="K81" i="8"/>
  <c r="E81" i="8" s="1"/>
  <c r="K82" i="8"/>
  <c r="E82" i="8" s="1"/>
  <c r="K83" i="8"/>
  <c r="E83" i="8" s="1"/>
  <c r="K84" i="8"/>
  <c r="E84" i="8" s="1"/>
  <c r="K85" i="8"/>
  <c r="E85" i="8" s="1"/>
  <c r="K86" i="8"/>
  <c r="E86" i="8" s="1"/>
  <c r="K87" i="8"/>
  <c r="E87" i="8" s="1"/>
  <c r="K88" i="8"/>
  <c r="E88" i="8" s="1"/>
  <c r="K89" i="8"/>
  <c r="E89" i="8" s="1"/>
  <c r="K90" i="8"/>
  <c r="E90" i="8" s="1"/>
  <c r="K91" i="8"/>
  <c r="E91" i="8" s="1"/>
  <c r="K92" i="8"/>
  <c r="E92" i="8" s="1"/>
  <c r="K93" i="8"/>
  <c r="E93" i="8" s="1"/>
  <c r="K94" i="8"/>
  <c r="E94" i="8" s="1"/>
  <c r="K95" i="8"/>
  <c r="E95" i="8" s="1"/>
  <c r="K96" i="8"/>
  <c r="E96" i="8" s="1"/>
  <c r="K97" i="8"/>
  <c r="E97" i="8" s="1"/>
  <c r="K98" i="8"/>
  <c r="E98" i="8" s="1"/>
  <c r="K99" i="8"/>
  <c r="E99" i="8" s="1"/>
  <c r="K100" i="8"/>
  <c r="E100" i="8" s="1"/>
  <c r="K101" i="8"/>
  <c r="E101" i="8" s="1"/>
  <c r="K102" i="8"/>
  <c r="E102" i="8" s="1"/>
  <c r="K103" i="8"/>
  <c r="E103" i="8" s="1"/>
  <c r="K104" i="8"/>
  <c r="E104" i="8" s="1"/>
  <c r="K105" i="8"/>
  <c r="E105" i="8" s="1"/>
  <c r="K106" i="8"/>
  <c r="E106" i="8" s="1"/>
  <c r="K7" i="8"/>
  <c r="E48" i="8"/>
  <c r="E49" i="8"/>
  <c r="L8" i="8"/>
  <c r="L9" i="8"/>
  <c r="L10" i="8"/>
  <c r="L11" i="8"/>
  <c r="L12" i="8"/>
  <c r="L13" i="8"/>
  <c r="L14" i="8"/>
  <c r="L15" i="8"/>
  <c r="L16" i="8"/>
  <c r="L17" i="8"/>
  <c r="L18" i="8"/>
  <c r="L7" i="8"/>
  <c r="B8" i="8"/>
  <c r="C8" i="8"/>
  <c r="H8" i="8" s="1"/>
  <c r="D8" i="8"/>
  <c r="B9" i="8"/>
  <c r="C9" i="8"/>
  <c r="H9" i="8" s="1"/>
  <c r="D9" i="8"/>
  <c r="B10" i="8"/>
  <c r="C10" i="8"/>
  <c r="H10" i="8" s="1"/>
  <c r="D10" i="8"/>
  <c r="B11" i="8"/>
  <c r="C11" i="8"/>
  <c r="H11" i="8" s="1"/>
  <c r="D11" i="8"/>
  <c r="B12" i="8"/>
  <c r="C12" i="8"/>
  <c r="H12" i="8" s="1"/>
  <c r="D12" i="8"/>
  <c r="B13" i="8"/>
  <c r="C13" i="8"/>
  <c r="H13" i="8" s="1"/>
  <c r="D13" i="8"/>
  <c r="B14" i="8"/>
  <c r="C14" i="8"/>
  <c r="H14" i="8" s="1"/>
  <c r="D14" i="8"/>
  <c r="B15" i="8"/>
  <c r="C15" i="8"/>
  <c r="H15" i="8" s="1"/>
  <c r="D15" i="8"/>
  <c r="B16" i="8"/>
  <c r="C16" i="8"/>
  <c r="H16" i="8" s="1"/>
  <c r="D16" i="8"/>
  <c r="B17" i="8"/>
  <c r="C17" i="8"/>
  <c r="H17" i="8" s="1"/>
  <c r="D17" i="8"/>
  <c r="B18" i="8"/>
  <c r="C18" i="8"/>
  <c r="H18" i="8" s="1"/>
  <c r="D18" i="8"/>
  <c r="B19" i="8"/>
  <c r="C19" i="8"/>
  <c r="H19" i="8" s="1"/>
  <c r="D19" i="8"/>
  <c r="B20" i="8"/>
  <c r="C20" i="8"/>
  <c r="H20" i="8" s="1"/>
  <c r="D20" i="8"/>
  <c r="B21" i="8"/>
  <c r="C21" i="8"/>
  <c r="H21" i="8" s="1"/>
  <c r="D21" i="8"/>
  <c r="B22" i="8"/>
  <c r="C22" i="8"/>
  <c r="H22" i="8" s="1"/>
  <c r="D22" i="8"/>
  <c r="B23" i="8"/>
  <c r="C23" i="8"/>
  <c r="H23" i="8" s="1"/>
  <c r="D23" i="8"/>
  <c r="B24" i="8"/>
  <c r="C24" i="8"/>
  <c r="H24" i="8" s="1"/>
  <c r="D24" i="8"/>
  <c r="B25" i="8"/>
  <c r="C25" i="8"/>
  <c r="H25" i="8" s="1"/>
  <c r="D25" i="8"/>
  <c r="B26" i="8"/>
  <c r="C26" i="8"/>
  <c r="H26" i="8" s="1"/>
  <c r="D26" i="8"/>
  <c r="B27" i="8"/>
  <c r="C27" i="8"/>
  <c r="H27" i="8" s="1"/>
  <c r="D27" i="8"/>
  <c r="B28" i="8"/>
  <c r="C28" i="8"/>
  <c r="H28" i="8" s="1"/>
  <c r="D28" i="8"/>
  <c r="B29" i="8"/>
  <c r="C29" i="8"/>
  <c r="H29" i="8" s="1"/>
  <c r="D29" i="8"/>
  <c r="B30" i="8"/>
  <c r="C30" i="8"/>
  <c r="H30" i="8" s="1"/>
  <c r="D30" i="8"/>
  <c r="B31" i="8"/>
  <c r="C31" i="8"/>
  <c r="H31" i="8" s="1"/>
  <c r="D31" i="8"/>
  <c r="B32" i="8"/>
  <c r="C32" i="8"/>
  <c r="H32" i="8" s="1"/>
  <c r="D32" i="8"/>
  <c r="B33" i="8"/>
  <c r="C33" i="8"/>
  <c r="H33" i="8" s="1"/>
  <c r="D33" i="8"/>
  <c r="B34" i="8"/>
  <c r="C34" i="8"/>
  <c r="H34" i="8" s="1"/>
  <c r="D34" i="8"/>
  <c r="B35" i="8"/>
  <c r="C35" i="8"/>
  <c r="H35" i="8" s="1"/>
  <c r="D35" i="8"/>
  <c r="B36" i="8"/>
  <c r="C36" i="8"/>
  <c r="H36" i="8" s="1"/>
  <c r="D36" i="8"/>
  <c r="B37" i="8"/>
  <c r="C37" i="8"/>
  <c r="H37" i="8" s="1"/>
  <c r="D37" i="8"/>
  <c r="B38" i="8"/>
  <c r="C38" i="8"/>
  <c r="H38" i="8" s="1"/>
  <c r="D38" i="8"/>
  <c r="B39" i="8"/>
  <c r="C39" i="8"/>
  <c r="H39" i="8" s="1"/>
  <c r="D39" i="8"/>
  <c r="B40" i="8"/>
  <c r="C40" i="8"/>
  <c r="H40" i="8" s="1"/>
  <c r="D40" i="8"/>
  <c r="B41" i="8"/>
  <c r="C41" i="8"/>
  <c r="H41" i="8" s="1"/>
  <c r="D41" i="8"/>
  <c r="B42" i="8"/>
  <c r="C42" i="8"/>
  <c r="H42" i="8" s="1"/>
  <c r="D42" i="8"/>
  <c r="B43" i="8"/>
  <c r="C43" i="8"/>
  <c r="H43" i="8" s="1"/>
  <c r="D43" i="8"/>
  <c r="B44" i="8"/>
  <c r="C44" i="8"/>
  <c r="H44" i="8" s="1"/>
  <c r="D44" i="8"/>
  <c r="B45" i="8"/>
  <c r="C45" i="8"/>
  <c r="H45" i="8" s="1"/>
  <c r="D45" i="8"/>
  <c r="B46" i="8"/>
  <c r="C46" i="8"/>
  <c r="H46" i="8" s="1"/>
  <c r="D46" i="8"/>
  <c r="B47" i="8"/>
  <c r="C47" i="8"/>
  <c r="H47" i="8" s="1"/>
  <c r="D47" i="8"/>
  <c r="B48" i="8"/>
  <c r="C48" i="8"/>
  <c r="H48" i="8" s="1"/>
  <c r="D48" i="8"/>
  <c r="B49" i="8"/>
  <c r="C49" i="8"/>
  <c r="H49" i="8" s="1"/>
  <c r="D49" i="8"/>
  <c r="B50" i="8"/>
  <c r="C50" i="8"/>
  <c r="H50" i="8" s="1"/>
  <c r="D50" i="8"/>
  <c r="B51" i="8"/>
  <c r="C51" i="8"/>
  <c r="H51" i="8" s="1"/>
  <c r="D51" i="8"/>
  <c r="B52" i="8"/>
  <c r="C52" i="8"/>
  <c r="H52" i="8" s="1"/>
  <c r="D52" i="8"/>
  <c r="B53" i="8"/>
  <c r="C53" i="8"/>
  <c r="H53" i="8" s="1"/>
  <c r="D53" i="8"/>
  <c r="B54" i="8"/>
  <c r="C54" i="8"/>
  <c r="H54" i="8" s="1"/>
  <c r="D54" i="8"/>
  <c r="B55" i="8"/>
  <c r="C55" i="8"/>
  <c r="H55" i="8" s="1"/>
  <c r="D55" i="8"/>
  <c r="B56" i="8"/>
  <c r="C56" i="8"/>
  <c r="H56" i="8" s="1"/>
  <c r="D56" i="8"/>
  <c r="B57" i="8"/>
  <c r="C57" i="8"/>
  <c r="H57" i="8" s="1"/>
  <c r="D57" i="8"/>
  <c r="B58" i="8"/>
  <c r="C58" i="8"/>
  <c r="H58" i="8" s="1"/>
  <c r="D58" i="8"/>
  <c r="B59" i="8"/>
  <c r="C59" i="8"/>
  <c r="H59" i="8" s="1"/>
  <c r="D59" i="8"/>
  <c r="B60" i="8"/>
  <c r="C60" i="8"/>
  <c r="H60" i="8" s="1"/>
  <c r="D60" i="8"/>
  <c r="B61" i="8"/>
  <c r="C61" i="8"/>
  <c r="H61" i="8" s="1"/>
  <c r="D61" i="8"/>
  <c r="B62" i="8"/>
  <c r="C62" i="8"/>
  <c r="H62" i="8" s="1"/>
  <c r="D62" i="8"/>
  <c r="B63" i="8"/>
  <c r="C63" i="8"/>
  <c r="H63" i="8" s="1"/>
  <c r="D63" i="8"/>
  <c r="B64" i="8"/>
  <c r="C64" i="8"/>
  <c r="H64" i="8" s="1"/>
  <c r="D64" i="8"/>
  <c r="B65" i="8"/>
  <c r="C65" i="8"/>
  <c r="H65" i="8" s="1"/>
  <c r="D65" i="8"/>
  <c r="B66" i="8"/>
  <c r="C66" i="8"/>
  <c r="H66" i="8" s="1"/>
  <c r="D66" i="8"/>
  <c r="B67" i="8"/>
  <c r="C67" i="8"/>
  <c r="H67" i="8" s="1"/>
  <c r="D67" i="8"/>
  <c r="B68" i="8"/>
  <c r="C68" i="8"/>
  <c r="H68" i="8" s="1"/>
  <c r="D68" i="8"/>
  <c r="B69" i="8"/>
  <c r="C69" i="8"/>
  <c r="H69" i="8" s="1"/>
  <c r="D69" i="8"/>
  <c r="B70" i="8"/>
  <c r="C70" i="8"/>
  <c r="H70" i="8" s="1"/>
  <c r="D70" i="8"/>
  <c r="B71" i="8"/>
  <c r="C71" i="8"/>
  <c r="H71" i="8" s="1"/>
  <c r="D71" i="8"/>
  <c r="B72" i="8"/>
  <c r="C72" i="8"/>
  <c r="H72" i="8" s="1"/>
  <c r="D72" i="8"/>
  <c r="B73" i="8"/>
  <c r="C73" i="8"/>
  <c r="H73" i="8" s="1"/>
  <c r="D73" i="8"/>
  <c r="B74" i="8"/>
  <c r="C74" i="8"/>
  <c r="H74" i="8" s="1"/>
  <c r="D74" i="8"/>
  <c r="B75" i="8"/>
  <c r="C75" i="8"/>
  <c r="H75" i="8" s="1"/>
  <c r="D75" i="8"/>
  <c r="B76" i="8"/>
  <c r="C76" i="8"/>
  <c r="H76" i="8" s="1"/>
  <c r="D76" i="8"/>
  <c r="B77" i="8"/>
  <c r="C77" i="8"/>
  <c r="H77" i="8" s="1"/>
  <c r="D77" i="8"/>
  <c r="B78" i="8"/>
  <c r="C78" i="8"/>
  <c r="H78" i="8" s="1"/>
  <c r="D78" i="8"/>
  <c r="B79" i="8"/>
  <c r="C79" i="8"/>
  <c r="H79" i="8" s="1"/>
  <c r="D79" i="8"/>
  <c r="B80" i="8"/>
  <c r="C80" i="8"/>
  <c r="H80" i="8" s="1"/>
  <c r="D80" i="8"/>
  <c r="B81" i="8"/>
  <c r="C81" i="8"/>
  <c r="H81" i="8" s="1"/>
  <c r="D81" i="8"/>
  <c r="B82" i="8"/>
  <c r="C82" i="8"/>
  <c r="H82" i="8" s="1"/>
  <c r="D82" i="8"/>
  <c r="B83" i="8"/>
  <c r="C83" i="8"/>
  <c r="H83" i="8" s="1"/>
  <c r="D83" i="8"/>
  <c r="B84" i="8"/>
  <c r="C84" i="8"/>
  <c r="H84" i="8" s="1"/>
  <c r="D84" i="8"/>
  <c r="B85" i="8"/>
  <c r="C85" i="8"/>
  <c r="H85" i="8" s="1"/>
  <c r="D85" i="8"/>
  <c r="B86" i="8"/>
  <c r="C86" i="8"/>
  <c r="H86" i="8" s="1"/>
  <c r="D86" i="8"/>
  <c r="B87" i="8"/>
  <c r="C87" i="8"/>
  <c r="H87" i="8" s="1"/>
  <c r="D87" i="8"/>
  <c r="B88" i="8"/>
  <c r="C88" i="8"/>
  <c r="H88" i="8" s="1"/>
  <c r="D88" i="8"/>
  <c r="B89" i="8"/>
  <c r="C89" i="8"/>
  <c r="H89" i="8" s="1"/>
  <c r="D89" i="8"/>
  <c r="B90" i="8"/>
  <c r="C90" i="8"/>
  <c r="H90" i="8" s="1"/>
  <c r="D90" i="8"/>
  <c r="B91" i="8"/>
  <c r="C91" i="8"/>
  <c r="H91" i="8" s="1"/>
  <c r="D91" i="8"/>
  <c r="B92" i="8"/>
  <c r="C92" i="8"/>
  <c r="H92" i="8" s="1"/>
  <c r="D92" i="8"/>
  <c r="B93" i="8"/>
  <c r="C93" i="8"/>
  <c r="H93" i="8" s="1"/>
  <c r="D93" i="8"/>
  <c r="B94" i="8"/>
  <c r="C94" i="8"/>
  <c r="H94" i="8" s="1"/>
  <c r="D94" i="8"/>
  <c r="B95" i="8"/>
  <c r="C95" i="8"/>
  <c r="H95" i="8" s="1"/>
  <c r="D95" i="8"/>
  <c r="B96" i="8"/>
  <c r="C96" i="8"/>
  <c r="H96" i="8" s="1"/>
  <c r="D96" i="8"/>
  <c r="B97" i="8"/>
  <c r="C97" i="8"/>
  <c r="H97" i="8" s="1"/>
  <c r="D97" i="8"/>
  <c r="B98" i="8"/>
  <c r="C98" i="8"/>
  <c r="H98" i="8" s="1"/>
  <c r="D98" i="8"/>
  <c r="B99" i="8"/>
  <c r="C99" i="8"/>
  <c r="H99" i="8" s="1"/>
  <c r="D99" i="8"/>
  <c r="B100" i="8"/>
  <c r="C100" i="8"/>
  <c r="H100" i="8" s="1"/>
  <c r="D100" i="8"/>
  <c r="B101" i="8"/>
  <c r="C101" i="8"/>
  <c r="H101" i="8" s="1"/>
  <c r="D101" i="8"/>
  <c r="B102" i="8"/>
  <c r="C102" i="8"/>
  <c r="H102" i="8" s="1"/>
  <c r="D102" i="8"/>
  <c r="B103" i="8"/>
  <c r="C103" i="8"/>
  <c r="H103" i="8" s="1"/>
  <c r="D103" i="8"/>
  <c r="B104" i="8"/>
  <c r="C104" i="8"/>
  <c r="H104" i="8" s="1"/>
  <c r="D104" i="8"/>
  <c r="B105" i="8"/>
  <c r="C105" i="8"/>
  <c r="H105" i="8" s="1"/>
  <c r="D105" i="8"/>
  <c r="B106" i="8"/>
  <c r="C106" i="8"/>
  <c r="H106" i="8" s="1"/>
  <c r="D106" i="8"/>
  <c r="C7" i="8"/>
  <c r="H7" i="8" s="1"/>
  <c r="D7" i="8"/>
  <c r="B7" i="8"/>
  <c r="L70" i="1"/>
  <c r="L90" i="1"/>
  <c r="M57" i="5"/>
  <c r="M53" i="5"/>
  <c r="M48" i="5"/>
  <c r="M44" i="5"/>
  <c r="M32" i="5"/>
  <c r="M25" i="5"/>
  <c r="M18" i="5"/>
  <c r="M13" i="5"/>
  <c r="M7" i="5"/>
  <c r="F108" i="1"/>
  <c r="E12" i="8" l="1"/>
  <c r="E8" i="8"/>
  <c r="E13" i="8"/>
  <c r="E10" i="8"/>
  <c r="E11" i="8"/>
  <c r="E9" i="8"/>
  <c r="E7" i="8"/>
  <c r="E14" i="8"/>
  <c r="E18" i="8"/>
  <c r="E17" i="8"/>
  <c r="E16" i="8"/>
  <c r="E15" i="8"/>
  <c r="M6" i="5"/>
  <c r="N6" i="5" s="1"/>
  <c r="C2" i="1" s="1"/>
  <c r="E4" i="8" l="1"/>
  <c r="F91" i="8" s="1"/>
  <c r="B2" i="5"/>
  <c r="C69" i="5"/>
  <c r="T74" i="1"/>
  <c r="G63" i="1"/>
  <c r="L64" i="1"/>
  <c r="L63" i="1"/>
  <c r="U63" i="1"/>
  <c r="U64" i="1" s="1"/>
  <c r="C59" i="1"/>
  <c r="L57" i="1"/>
  <c r="D29" i="1"/>
  <c r="C31" i="1" s="1"/>
  <c r="L47" i="1"/>
  <c r="D9" i="1"/>
  <c r="D10" i="1"/>
  <c r="D8" i="1"/>
  <c r="D5" i="1"/>
  <c r="D42" i="1"/>
  <c r="E16" i="4"/>
  <c r="K8" i="3"/>
  <c r="T44" i="1" s="1"/>
  <c r="AC22" i="3"/>
  <c r="AC23" i="3"/>
  <c r="AD23" i="3"/>
  <c r="AC24" i="3"/>
  <c r="AD24" i="3"/>
  <c r="AC25" i="3"/>
  <c r="AD25" i="3"/>
  <c r="AC26" i="3"/>
  <c r="AD26" i="3"/>
  <c r="AC27" i="3"/>
  <c r="AD27" i="3"/>
  <c r="AC28" i="3"/>
  <c r="AD28" i="3"/>
  <c r="AC29" i="3"/>
  <c r="AD29" i="3"/>
  <c r="AC30" i="3"/>
  <c r="AD30" i="3"/>
  <c r="AC31" i="3"/>
  <c r="AD31" i="3"/>
  <c r="AC32" i="3"/>
  <c r="AD32" i="3"/>
  <c r="AC33" i="3"/>
  <c r="AD33" i="3"/>
  <c r="AC34" i="3"/>
  <c r="AD34" i="3"/>
  <c r="AC35" i="3"/>
  <c r="AD35" i="3"/>
  <c r="AC36" i="3"/>
  <c r="AD36" i="3"/>
  <c r="AC37" i="3"/>
  <c r="AD37" i="3"/>
  <c r="AC38" i="3"/>
  <c r="AD38" i="3"/>
  <c r="AC39" i="3"/>
  <c r="AD39" i="3"/>
  <c r="AC40" i="3"/>
  <c r="AD40" i="3"/>
  <c r="AC41" i="3"/>
  <c r="AD41" i="3"/>
  <c r="AC42" i="3"/>
  <c r="AD42" i="3"/>
  <c r="AC43" i="3"/>
  <c r="AD43" i="3"/>
  <c r="AC44" i="3"/>
  <c r="AD44" i="3"/>
  <c r="AC45" i="3"/>
  <c r="AD45" i="3"/>
  <c r="AC46" i="3"/>
  <c r="AD46" i="3"/>
  <c r="AC47" i="3"/>
  <c r="AD47" i="3"/>
  <c r="AC48" i="3"/>
  <c r="AD48" i="3"/>
  <c r="AC49" i="3"/>
  <c r="AD49" i="3"/>
  <c r="AC50" i="3"/>
  <c r="AD50" i="3"/>
  <c r="AC51" i="3"/>
  <c r="AD51" i="3"/>
  <c r="AC52" i="3"/>
  <c r="AD52" i="3"/>
  <c r="AC53" i="3"/>
  <c r="AD53" i="3"/>
  <c r="AC54" i="3"/>
  <c r="AD54" i="3"/>
  <c r="AC55" i="3"/>
  <c r="AD55" i="3"/>
  <c r="AC56" i="3"/>
  <c r="AD56" i="3"/>
  <c r="AC57" i="3"/>
  <c r="AD57" i="3"/>
  <c r="AC58" i="3"/>
  <c r="AD58" i="3"/>
  <c r="AC59" i="3"/>
  <c r="AD59" i="3"/>
  <c r="AC60" i="3"/>
  <c r="AD60" i="3"/>
  <c r="AC61" i="3"/>
  <c r="AD61" i="3"/>
  <c r="AC62" i="3"/>
  <c r="AD62" i="3"/>
  <c r="AC63" i="3"/>
  <c r="AD63" i="3"/>
  <c r="AC64" i="3"/>
  <c r="AD64" i="3"/>
  <c r="AC65" i="3"/>
  <c r="AD65" i="3"/>
  <c r="AC66" i="3"/>
  <c r="AD66" i="3"/>
  <c r="AC67" i="3"/>
  <c r="AD67" i="3"/>
  <c r="AC68" i="3"/>
  <c r="AD68" i="3"/>
  <c r="AC69" i="3"/>
  <c r="AD69" i="3"/>
  <c r="AC70" i="3"/>
  <c r="AD70" i="3"/>
  <c r="AC71" i="3"/>
  <c r="AD71" i="3"/>
  <c r="AC72" i="3"/>
  <c r="AD72" i="3"/>
  <c r="AC73" i="3"/>
  <c r="AD73" i="3"/>
  <c r="AC74" i="3"/>
  <c r="AD74" i="3"/>
  <c r="AC75" i="3"/>
  <c r="AD75" i="3"/>
  <c r="AC76" i="3"/>
  <c r="AD76" i="3"/>
  <c r="AC77" i="3"/>
  <c r="AD77" i="3"/>
  <c r="AC78" i="3"/>
  <c r="AD78" i="3"/>
  <c r="AC79" i="3"/>
  <c r="AD79" i="3"/>
  <c r="AC80" i="3"/>
  <c r="AD80" i="3"/>
  <c r="AC81" i="3"/>
  <c r="AD81" i="3"/>
  <c r="AC82" i="3"/>
  <c r="AD82" i="3"/>
  <c r="AC83" i="3"/>
  <c r="AD83" i="3"/>
  <c r="AC84" i="3"/>
  <c r="AD84" i="3"/>
  <c r="AC85" i="3"/>
  <c r="AD85" i="3"/>
  <c r="AC86" i="3"/>
  <c r="AD86" i="3"/>
  <c r="AC87" i="3"/>
  <c r="AD87" i="3"/>
  <c r="AC88" i="3"/>
  <c r="AD88" i="3"/>
  <c r="AC89" i="3"/>
  <c r="AD89" i="3"/>
  <c r="AC90" i="3"/>
  <c r="AD90" i="3"/>
  <c r="AC91" i="3"/>
  <c r="AD91" i="3"/>
  <c r="AC92" i="3"/>
  <c r="AD92" i="3"/>
  <c r="AC93" i="3"/>
  <c r="AD93" i="3"/>
  <c r="AC94" i="3"/>
  <c r="AD94" i="3"/>
  <c r="AC95" i="3"/>
  <c r="AD95" i="3"/>
  <c r="AC96" i="3"/>
  <c r="AD96" i="3"/>
  <c r="AC97" i="3"/>
  <c r="AD97" i="3"/>
  <c r="AC98" i="3"/>
  <c r="AD98" i="3"/>
  <c r="AC99" i="3"/>
  <c r="AD99" i="3"/>
  <c r="AC100" i="3"/>
  <c r="AD100" i="3"/>
  <c r="AC101" i="3"/>
  <c r="AD101" i="3"/>
  <c r="AC102" i="3"/>
  <c r="AD102" i="3"/>
  <c r="AC103" i="3"/>
  <c r="AD103" i="3"/>
  <c r="AC104" i="3"/>
  <c r="AD104" i="3"/>
  <c r="AC105" i="3"/>
  <c r="AD105" i="3"/>
  <c r="AC106" i="3"/>
  <c r="AD106" i="3"/>
  <c r="AC107" i="3"/>
  <c r="AD107" i="3"/>
  <c r="AC108" i="3"/>
  <c r="AD108" i="3"/>
  <c r="AC109" i="3"/>
  <c r="AD109" i="3"/>
  <c r="AC110" i="3"/>
  <c r="AD110" i="3"/>
  <c r="AC111" i="3"/>
  <c r="AD111" i="3"/>
  <c r="AC112" i="3"/>
  <c r="AD112" i="3"/>
  <c r="AC113" i="3"/>
  <c r="AD113" i="3"/>
  <c r="AC114" i="3"/>
  <c r="AD114" i="3"/>
  <c r="AC115" i="3"/>
  <c r="AD115" i="3"/>
  <c r="AC116" i="3"/>
  <c r="AD116" i="3"/>
  <c r="AC19" i="3"/>
  <c r="AC20" i="3"/>
  <c r="AC21" i="3"/>
  <c r="AC18" i="3"/>
  <c r="AD18" i="3"/>
  <c r="AD19" i="3"/>
  <c r="AD20" i="3"/>
  <c r="AD21" i="3"/>
  <c r="AD22" i="3"/>
  <c r="AD17" i="3"/>
  <c r="AC17" i="3"/>
  <c r="D16" i="4"/>
  <c r="D15" i="4"/>
  <c r="D7" i="4"/>
  <c r="D6" i="4"/>
  <c r="E20" i="4"/>
  <c r="G20" i="4" s="1"/>
  <c r="E19" i="4"/>
  <c r="E15" i="4"/>
  <c r="E13" i="4"/>
  <c r="E7" i="4"/>
  <c r="E6" i="4"/>
  <c r="F106" i="1"/>
  <c r="G29" i="1"/>
  <c r="G25" i="1"/>
  <c r="U95" i="1" l="1"/>
  <c r="F65" i="8"/>
  <c r="F61" i="8"/>
  <c r="F69" i="8"/>
  <c r="F10" i="8"/>
  <c r="F68" i="8"/>
  <c r="F70" i="8"/>
  <c r="F17" i="8"/>
  <c r="F49" i="8"/>
  <c r="F96" i="8"/>
  <c r="F53" i="8"/>
  <c r="F102" i="8"/>
  <c r="F80" i="8"/>
  <c r="F33" i="8"/>
  <c r="F39" i="8"/>
  <c r="F15" i="8"/>
  <c r="F56" i="8"/>
  <c r="F52" i="8"/>
  <c r="F34" i="8"/>
  <c r="F24" i="8"/>
  <c r="F13" i="8"/>
  <c r="F41" i="8"/>
  <c r="F84" i="8"/>
  <c r="F104" i="8"/>
  <c r="F99" i="8"/>
  <c r="F103" i="8"/>
  <c r="F18" i="8"/>
  <c r="F43" i="8"/>
  <c r="F60" i="8"/>
  <c r="F85" i="8"/>
  <c r="F16" i="8"/>
  <c r="F93" i="8"/>
  <c r="F26" i="8"/>
  <c r="F9" i="8"/>
  <c r="F57" i="8"/>
  <c r="F8" i="8"/>
  <c r="F105" i="8"/>
  <c r="F35" i="8"/>
  <c r="F78" i="8"/>
  <c r="F76" i="8"/>
  <c r="F87" i="8"/>
  <c r="F30" i="8"/>
  <c r="F44" i="8"/>
  <c r="F25" i="8"/>
  <c r="F101" i="8"/>
  <c r="F95" i="8"/>
  <c r="F79" i="8"/>
  <c r="F97" i="8"/>
  <c r="F27" i="8"/>
  <c r="F94" i="8"/>
  <c r="F50" i="8"/>
  <c r="F28" i="8"/>
  <c r="F36" i="8"/>
  <c r="F29" i="8"/>
  <c r="F81" i="8"/>
  <c r="F88" i="8"/>
  <c r="F74" i="8"/>
  <c r="F63" i="8"/>
  <c r="F20" i="8"/>
  <c r="F23" i="8"/>
  <c r="F48" i="8"/>
  <c r="F32" i="8"/>
  <c r="F98" i="8"/>
  <c r="F90" i="8"/>
  <c r="F67" i="8"/>
  <c r="F83" i="8"/>
  <c r="F82" i="8"/>
  <c r="F75" i="8"/>
  <c r="F58" i="8"/>
  <c r="F64" i="8"/>
  <c r="F51" i="8"/>
  <c r="F38" i="8"/>
  <c r="F11" i="8"/>
  <c r="N5" i="8"/>
  <c r="G2" i="8" s="1"/>
  <c r="F71" i="8"/>
  <c r="F54" i="8"/>
  <c r="F46" i="8"/>
  <c r="F47" i="8"/>
  <c r="F86" i="8"/>
  <c r="F22" i="8"/>
  <c r="F12" i="8"/>
  <c r="F7" i="8"/>
  <c r="F62" i="8"/>
  <c r="F42" i="8"/>
  <c r="F59" i="8"/>
  <c r="F89" i="8"/>
  <c r="F72" i="8"/>
  <c r="F106" i="8"/>
  <c r="F19" i="8"/>
  <c r="F40" i="8"/>
  <c r="F21" i="8"/>
  <c r="F92" i="8"/>
  <c r="F31" i="8"/>
  <c r="F14" i="8"/>
  <c r="F55" i="8"/>
  <c r="F73" i="8"/>
  <c r="F37" i="8"/>
  <c r="F45" i="8"/>
  <c r="F66" i="8"/>
  <c r="F100" i="8"/>
  <c r="F77" i="8"/>
  <c r="E6" i="6"/>
  <c r="E10" i="6" s="1"/>
  <c r="H6" i="1"/>
  <c r="U74" i="1"/>
  <c r="V63" i="1"/>
  <c r="G64" i="1" s="1"/>
  <c r="L65" i="1"/>
  <c r="T31" i="1"/>
  <c r="L29" i="1"/>
  <c r="U86" i="1"/>
  <c r="E8" i="4"/>
  <c r="AD8" i="3"/>
  <c r="AC8" i="3"/>
  <c r="G15" i="4"/>
  <c r="G16" i="4"/>
  <c r="G6" i="4"/>
  <c r="G7" i="4"/>
  <c r="F102" i="1"/>
  <c r="H7" i="6" l="1"/>
  <c r="H10" i="1"/>
  <c r="K58" i="1"/>
  <c r="H9" i="1"/>
  <c r="H6" i="6"/>
  <c r="K30" i="1"/>
  <c r="H5" i="1"/>
  <c r="V86" i="1"/>
  <c r="G87" i="1"/>
  <c r="U88" i="1"/>
  <c r="U87" i="1"/>
  <c r="F88" i="1" s="1"/>
  <c r="D2" i="3"/>
  <c r="F2" i="3"/>
  <c r="D21" i="4"/>
  <c r="G21" i="4" s="1"/>
  <c r="D19" i="4"/>
  <c r="G19" i="4" s="1"/>
  <c r="D18" i="4"/>
  <c r="D17" i="4"/>
  <c r="D14" i="4"/>
  <c r="D13" i="4"/>
  <c r="G13" i="4" s="1"/>
  <c r="D11" i="4"/>
  <c r="G11" i="4" s="1"/>
  <c r="D10" i="4"/>
  <c r="D27" i="4"/>
  <c r="D26" i="4"/>
  <c r="E18" i="4"/>
  <c r="E14" i="4"/>
  <c r="D25" i="1"/>
  <c r="D34" i="1" l="1"/>
  <c r="L25" i="1"/>
  <c r="G14" i="4"/>
  <c r="G18" i="4"/>
  <c r="D60" i="5"/>
  <c r="F8" i="3" l="1"/>
  <c r="E8" i="3"/>
  <c r="G18" i="3"/>
  <c r="I18" i="3" s="1"/>
  <c r="G19" i="3"/>
  <c r="I19" i="3" s="1"/>
  <c r="G20" i="3"/>
  <c r="I20" i="3" s="1"/>
  <c r="G21" i="3"/>
  <c r="I21" i="3" s="1"/>
  <c r="G22" i="3"/>
  <c r="G23" i="3"/>
  <c r="G24" i="3"/>
  <c r="G25" i="3"/>
  <c r="G26" i="3"/>
  <c r="I26" i="3" s="1"/>
  <c r="G27" i="3"/>
  <c r="I27" i="3" s="1"/>
  <c r="I28" i="3"/>
  <c r="G29" i="3"/>
  <c r="I29" i="3" s="1"/>
  <c r="O29" i="3" s="1"/>
  <c r="G30" i="3"/>
  <c r="I30" i="3" s="1"/>
  <c r="O30" i="3" s="1"/>
  <c r="G31" i="3"/>
  <c r="I31" i="3" s="1"/>
  <c r="O31" i="3" s="1"/>
  <c r="G32" i="3"/>
  <c r="I32" i="3" s="1"/>
  <c r="O32" i="3" s="1"/>
  <c r="G33" i="3"/>
  <c r="I33" i="3" s="1"/>
  <c r="O33" i="3" s="1"/>
  <c r="G34" i="3"/>
  <c r="I34" i="3" s="1"/>
  <c r="O34" i="3" s="1"/>
  <c r="G35" i="3"/>
  <c r="I35" i="3" s="1"/>
  <c r="O35" i="3" s="1"/>
  <c r="G36" i="3"/>
  <c r="I36" i="3" s="1"/>
  <c r="O36" i="3" s="1"/>
  <c r="G37" i="3"/>
  <c r="I37" i="3" s="1"/>
  <c r="O37" i="3" s="1"/>
  <c r="G38" i="3"/>
  <c r="I38" i="3" s="1"/>
  <c r="O38" i="3" s="1"/>
  <c r="G39" i="3"/>
  <c r="I39" i="3" s="1"/>
  <c r="O39" i="3" s="1"/>
  <c r="G40" i="3"/>
  <c r="I40" i="3" s="1"/>
  <c r="O40" i="3" s="1"/>
  <c r="G41" i="3"/>
  <c r="I41" i="3" s="1"/>
  <c r="O41" i="3" s="1"/>
  <c r="G42" i="3"/>
  <c r="I42" i="3" s="1"/>
  <c r="O42" i="3" s="1"/>
  <c r="G43" i="3"/>
  <c r="I43" i="3" s="1"/>
  <c r="O43" i="3" s="1"/>
  <c r="G44" i="3"/>
  <c r="I44" i="3" s="1"/>
  <c r="O44" i="3" s="1"/>
  <c r="G45" i="3"/>
  <c r="I45" i="3" s="1"/>
  <c r="O45" i="3" s="1"/>
  <c r="G46" i="3"/>
  <c r="I46" i="3" s="1"/>
  <c r="O46" i="3" s="1"/>
  <c r="G47" i="3"/>
  <c r="I47" i="3" s="1"/>
  <c r="O47" i="3" s="1"/>
  <c r="G48" i="3"/>
  <c r="I48" i="3" s="1"/>
  <c r="O48" i="3" s="1"/>
  <c r="G49" i="3"/>
  <c r="I49" i="3" s="1"/>
  <c r="O49" i="3" s="1"/>
  <c r="G50" i="3"/>
  <c r="I50" i="3" s="1"/>
  <c r="O50" i="3" s="1"/>
  <c r="G51" i="3"/>
  <c r="I51" i="3" s="1"/>
  <c r="O51" i="3" s="1"/>
  <c r="G52" i="3"/>
  <c r="I52" i="3" s="1"/>
  <c r="O52" i="3" s="1"/>
  <c r="G53" i="3"/>
  <c r="I53" i="3" s="1"/>
  <c r="O53" i="3" s="1"/>
  <c r="G54" i="3"/>
  <c r="I54" i="3" s="1"/>
  <c r="O54" i="3" s="1"/>
  <c r="G55" i="3"/>
  <c r="I55" i="3" s="1"/>
  <c r="O55" i="3" s="1"/>
  <c r="G56" i="3"/>
  <c r="I56" i="3" s="1"/>
  <c r="O56" i="3" s="1"/>
  <c r="G57" i="3"/>
  <c r="I57" i="3" s="1"/>
  <c r="O57" i="3" s="1"/>
  <c r="G58" i="3"/>
  <c r="I58" i="3" s="1"/>
  <c r="O58" i="3" s="1"/>
  <c r="G59" i="3"/>
  <c r="I59" i="3" s="1"/>
  <c r="O59" i="3" s="1"/>
  <c r="G60" i="3"/>
  <c r="I60" i="3" s="1"/>
  <c r="O60" i="3" s="1"/>
  <c r="G61" i="3"/>
  <c r="I61" i="3" s="1"/>
  <c r="O61" i="3" s="1"/>
  <c r="G62" i="3"/>
  <c r="I62" i="3" s="1"/>
  <c r="O62" i="3" s="1"/>
  <c r="G63" i="3"/>
  <c r="I63" i="3" s="1"/>
  <c r="O63" i="3" s="1"/>
  <c r="G64" i="3"/>
  <c r="I64" i="3" s="1"/>
  <c r="O64" i="3" s="1"/>
  <c r="G65" i="3"/>
  <c r="I65" i="3" s="1"/>
  <c r="O65" i="3" s="1"/>
  <c r="G66" i="3"/>
  <c r="I66" i="3" s="1"/>
  <c r="O66" i="3" s="1"/>
  <c r="G67" i="3"/>
  <c r="I67" i="3" s="1"/>
  <c r="O67" i="3" s="1"/>
  <c r="G68" i="3"/>
  <c r="I68" i="3" s="1"/>
  <c r="O68" i="3" s="1"/>
  <c r="G69" i="3"/>
  <c r="I69" i="3" s="1"/>
  <c r="O69" i="3" s="1"/>
  <c r="G70" i="3"/>
  <c r="I70" i="3" s="1"/>
  <c r="O70" i="3" s="1"/>
  <c r="G71" i="3"/>
  <c r="I71" i="3" s="1"/>
  <c r="O71" i="3" s="1"/>
  <c r="G72" i="3"/>
  <c r="I72" i="3" s="1"/>
  <c r="O72" i="3" s="1"/>
  <c r="G73" i="3"/>
  <c r="I73" i="3" s="1"/>
  <c r="O73" i="3" s="1"/>
  <c r="G74" i="3"/>
  <c r="I74" i="3" s="1"/>
  <c r="O74" i="3" s="1"/>
  <c r="G75" i="3"/>
  <c r="I75" i="3" s="1"/>
  <c r="O75" i="3" s="1"/>
  <c r="G76" i="3"/>
  <c r="I76" i="3" s="1"/>
  <c r="O76" i="3" s="1"/>
  <c r="G77" i="3"/>
  <c r="I77" i="3" s="1"/>
  <c r="O77" i="3" s="1"/>
  <c r="G78" i="3"/>
  <c r="I78" i="3" s="1"/>
  <c r="O78" i="3" s="1"/>
  <c r="G79" i="3"/>
  <c r="I79" i="3" s="1"/>
  <c r="O79" i="3" s="1"/>
  <c r="G80" i="3"/>
  <c r="I80" i="3" s="1"/>
  <c r="O80" i="3" s="1"/>
  <c r="G81" i="3"/>
  <c r="I81" i="3" s="1"/>
  <c r="O81" i="3" s="1"/>
  <c r="G82" i="3"/>
  <c r="I82" i="3" s="1"/>
  <c r="O82" i="3" s="1"/>
  <c r="G83" i="3"/>
  <c r="I83" i="3" s="1"/>
  <c r="O83" i="3" s="1"/>
  <c r="G84" i="3"/>
  <c r="I84" i="3" s="1"/>
  <c r="O84" i="3" s="1"/>
  <c r="G85" i="3"/>
  <c r="I85" i="3" s="1"/>
  <c r="O85" i="3" s="1"/>
  <c r="G86" i="3"/>
  <c r="I86" i="3" s="1"/>
  <c r="O86" i="3" s="1"/>
  <c r="G87" i="3"/>
  <c r="I87" i="3" s="1"/>
  <c r="O87" i="3" s="1"/>
  <c r="G88" i="3"/>
  <c r="I88" i="3" s="1"/>
  <c r="O88" i="3" s="1"/>
  <c r="G89" i="3"/>
  <c r="I89" i="3" s="1"/>
  <c r="O89" i="3" s="1"/>
  <c r="G90" i="3"/>
  <c r="I90" i="3" s="1"/>
  <c r="O90" i="3" s="1"/>
  <c r="G91" i="3"/>
  <c r="I91" i="3" s="1"/>
  <c r="O91" i="3" s="1"/>
  <c r="G92" i="3"/>
  <c r="I92" i="3" s="1"/>
  <c r="O92" i="3" s="1"/>
  <c r="G93" i="3"/>
  <c r="I93" i="3" s="1"/>
  <c r="O93" i="3" s="1"/>
  <c r="G94" i="3"/>
  <c r="I94" i="3" s="1"/>
  <c r="O94" i="3" s="1"/>
  <c r="G95" i="3"/>
  <c r="I95" i="3" s="1"/>
  <c r="O95" i="3" s="1"/>
  <c r="G96" i="3"/>
  <c r="I96" i="3" s="1"/>
  <c r="O96" i="3" s="1"/>
  <c r="G97" i="3"/>
  <c r="I97" i="3" s="1"/>
  <c r="O97" i="3" s="1"/>
  <c r="G98" i="3"/>
  <c r="I98" i="3" s="1"/>
  <c r="O98" i="3" s="1"/>
  <c r="G99" i="3"/>
  <c r="I99" i="3" s="1"/>
  <c r="O99" i="3" s="1"/>
  <c r="G100" i="3"/>
  <c r="I100" i="3" s="1"/>
  <c r="O100" i="3" s="1"/>
  <c r="G101" i="3"/>
  <c r="I101" i="3" s="1"/>
  <c r="O101" i="3" s="1"/>
  <c r="G102" i="3"/>
  <c r="I102" i="3" s="1"/>
  <c r="O102" i="3" s="1"/>
  <c r="G103" i="3"/>
  <c r="I103" i="3" s="1"/>
  <c r="O103" i="3" s="1"/>
  <c r="G104" i="3"/>
  <c r="I104" i="3" s="1"/>
  <c r="O104" i="3" s="1"/>
  <c r="G105" i="3"/>
  <c r="I105" i="3" s="1"/>
  <c r="O105" i="3" s="1"/>
  <c r="G106" i="3"/>
  <c r="I106" i="3" s="1"/>
  <c r="O106" i="3" s="1"/>
  <c r="G107" i="3"/>
  <c r="I107" i="3" s="1"/>
  <c r="O107" i="3" s="1"/>
  <c r="G108" i="3"/>
  <c r="I108" i="3" s="1"/>
  <c r="O108" i="3" s="1"/>
  <c r="G109" i="3"/>
  <c r="I109" i="3" s="1"/>
  <c r="O109" i="3" s="1"/>
  <c r="G110" i="3"/>
  <c r="I110" i="3" s="1"/>
  <c r="O110" i="3" s="1"/>
  <c r="G111" i="3"/>
  <c r="I111" i="3" s="1"/>
  <c r="O111" i="3" s="1"/>
  <c r="G112" i="3"/>
  <c r="I112" i="3" s="1"/>
  <c r="O112" i="3" s="1"/>
  <c r="G113" i="3"/>
  <c r="I113" i="3" s="1"/>
  <c r="O113" i="3" s="1"/>
  <c r="G114" i="3"/>
  <c r="I114" i="3" s="1"/>
  <c r="O114" i="3" s="1"/>
  <c r="G115" i="3"/>
  <c r="I115" i="3" s="1"/>
  <c r="O115" i="3" s="1"/>
  <c r="G116" i="3"/>
  <c r="I116" i="3" s="1"/>
  <c r="O116" i="3" s="1"/>
  <c r="L7" i="3"/>
  <c r="L8" i="3"/>
  <c r="T83" i="1" s="1"/>
  <c r="U83" i="1" s="1"/>
  <c r="K83" i="1" s="1"/>
  <c r="N7" i="3"/>
  <c r="M7" i="3"/>
  <c r="H7" i="3"/>
  <c r="H8" i="3"/>
  <c r="T91" i="1" s="1"/>
  <c r="U91" i="1" s="1"/>
  <c r="K91" i="1" s="1"/>
  <c r="M8" i="3"/>
  <c r="T67" i="1" s="1"/>
  <c r="U67" i="1" s="1"/>
  <c r="K67" i="1" s="1"/>
  <c r="N8" i="3"/>
  <c r="T71" i="1" s="1"/>
  <c r="U71" i="1" s="1"/>
  <c r="K71" i="1" s="1"/>
  <c r="G17" i="3"/>
  <c r="D24" i="4"/>
  <c r="G34" i="1"/>
  <c r="L34" i="1" s="1"/>
  <c r="I25" i="3" l="1"/>
  <c r="O25" i="3" s="1"/>
  <c r="G8" i="3"/>
  <c r="H12" i="1" s="1"/>
  <c r="O21" i="3"/>
  <c r="J21" i="3"/>
  <c r="O20" i="3"/>
  <c r="J20" i="3"/>
  <c r="O28" i="3"/>
  <c r="J28" i="3"/>
  <c r="O27" i="3"/>
  <c r="J27" i="3"/>
  <c r="O26" i="3"/>
  <c r="J26" i="3"/>
  <c r="O19" i="3"/>
  <c r="J19" i="3"/>
  <c r="O18" i="3"/>
  <c r="J18" i="3"/>
  <c r="I22" i="3"/>
  <c r="V91" i="1"/>
  <c r="X91" i="1" s="1" a="1"/>
  <c r="X91" i="1" s="1"/>
  <c r="U58" i="1"/>
  <c r="I17" i="3"/>
  <c r="C12" i="3"/>
  <c r="I24" i="3"/>
  <c r="AF8" i="3"/>
  <c r="I23" i="3"/>
  <c r="G42" i="1"/>
  <c r="H11" i="1" s="1"/>
  <c r="D64" i="5"/>
  <c r="O66" i="5" s="1"/>
  <c r="F67" i="5" s="1" a="1"/>
  <c r="F67" i="5" s="1"/>
  <c r="Y8" i="3"/>
  <c r="Z8" i="3"/>
  <c r="AA8" i="3"/>
  <c r="V8" i="3"/>
  <c r="D8" i="4"/>
  <c r="G8" i="4" s="1"/>
  <c r="H8" i="1" l="1"/>
  <c r="J25" i="3"/>
  <c r="O24" i="3"/>
  <c r="J24" i="3"/>
  <c r="O22" i="3"/>
  <c r="J22" i="3"/>
  <c r="O23" i="3"/>
  <c r="J23" i="3"/>
  <c r="O17" i="3"/>
  <c r="J17" i="3"/>
  <c r="H9" i="6"/>
  <c r="G58" i="1"/>
  <c r="U59" i="1"/>
  <c r="U60" i="1"/>
  <c r="G59" i="1" s="1"/>
  <c r="N9" i="3"/>
  <c r="M9" i="3"/>
  <c r="L9" i="3"/>
  <c r="L43" i="1"/>
  <c r="K4" i="3" s="1"/>
  <c r="K7" i="3"/>
  <c r="X9" i="3" s="1"/>
  <c r="L42" i="1"/>
  <c r="M95" i="1" s="1"/>
  <c r="F66" i="5"/>
  <c r="D7" i="1"/>
  <c r="T15" i="1" s="1"/>
  <c r="D2" i="1" s="1"/>
  <c r="D66" i="5"/>
  <c r="I8" i="3"/>
  <c r="H9" i="3"/>
  <c r="E10" i="4"/>
  <c r="G10" i="4" s="1"/>
  <c r="G24" i="4" s="1"/>
  <c r="S13" i="1" l="1"/>
  <c r="T13" i="1" s="1" a="1"/>
  <c r="T13" i="1" s="1"/>
  <c r="T16" i="1"/>
  <c r="H2" i="1" s="1"/>
  <c r="D15" i="1"/>
  <c r="D115" i="1" s="1"/>
  <c r="H15" i="1"/>
  <c r="E115" i="1" s="1"/>
  <c r="K9" i="3"/>
  <c r="U44" i="1" s="1"/>
  <c r="K44" i="1" s="1"/>
  <c r="X8" i="3"/>
  <c r="S8" i="1"/>
  <c r="G95" i="1"/>
  <c r="F100" i="1" s="1"/>
  <c r="V74" i="1"/>
  <c r="W74" i="1" s="1"/>
  <c r="G75" i="1" s="1" a="1"/>
  <c r="G75" i="1" s="1"/>
  <c r="E17" i="4"/>
  <c r="G17" i="4" s="1"/>
  <c r="E14" i="1" l="1" a="1"/>
  <c r="E14" i="1" s="1"/>
  <c r="G114" i="1" s="1"/>
  <c r="M2" i="1"/>
  <c r="E117" i="1" s="1"/>
  <c r="H17" i="1"/>
  <c r="T8" i="1" a="1"/>
  <c r="T8" i="1" s="1"/>
  <c r="F104" i="1"/>
  <c r="D23" i="4"/>
  <c r="H8" i="6"/>
  <c r="H10" i="6" l="1"/>
  <c r="G13" i="6" s="1"/>
  <c r="B14" i="1" a="1"/>
  <c r="B14" i="1" s="1"/>
  <c r="B114" i="1" s="1"/>
  <c r="D25" i="4"/>
  <c r="F110" i="1"/>
  <c r="G7" i="3"/>
  <c r="G4" i="3" l="1"/>
  <c r="E30" i="4" s="1"/>
  <c r="D30" i="4" s="1"/>
  <c r="U8" i="3"/>
  <c r="G2" i="3" s="1"/>
  <c r="F7" i="3"/>
  <c r="F9" i="3" s="1"/>
  <c r="D28" i="4"/>
  <c r="U49" i="1"/>
  <c r="G9" i="3" l="1"/>
  <c r="U50" i="1"/>
  <c r="G49"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<sst xmlns="http://schemas.openxmlformats.org/spreadsheetml/2006/main" count="447" uniqueCount="291">
  <si>
    <t>Sum of B through E.</t>
  </si>
  <si>
    <t>Totals</t>
  </si>
  <si>
    <t>Required Set-Asides</t>
  </si>
  <si>
    <t xml:space="preserve">Parent &amp; Family Engagement </t>
  </si>
  <si>
    <t>Homeless Students and Youth</t>
  </si>
  <si>
    <t>Optional Set-Asides</t>
  </si>
  <si>
    <t>Early Childhood (Title I Pre-K)</t>
  </si>
  <si>
    <t>Unbudgeted Reserve</t>
  </si>
  <si>
    <t>10% Limit =</t>
  </si>
  <si>
    <t>Calculation of Minimum PPA and Amount Available for Title I Schools</t>
  </si>
  <si>
    <t>Calculation</t>
  </si>
  <si>
    <t>100% or 125% Rule</t>
  </si>
  <si>
    <t>Minumum PPA</t>
  </si>
  <si>
    <t>------&gt;&gt;&gt;&gt;</t>
  </si>
  <si>
    <t xml:space="preserve"> Remaining:</t>
  </si>
  <si>
    <t>Minumum:</t>
  </si>
  <si>
    <t>Min PPA:</t>
  </si>
  <si>
    <t>Must equal:</t>
  </si>
  <si>
    <t>Maximum:</t>
  </si>
  <si>
    <t>Col E- Sch Alloc</t>
  </si>
  <si>
    <t>Col F - Add't from C/O</t>
  </si>
  <si>
    <t>Col G -  E + F</t>
  </si>
  <si>
    <t>Col H -  Req'd PFE</t>
  </si>
  <si>
    <t>Col I - Optional PFE</t>
  </si>
  <si>
    <t>J- TSI/CSI</t>
  </si>
  <si>
    <t>K - Pre-K</t>
  </si>
  <si>
    <t>check LI% order</t>
  </si>
  <si>
    <t>Check PPA rank order</t>
  </si>
  <si>
    <t># schls w/ Col E allocation</t>
  </si>
  <si>
    <t>Check value--&gt;&gt;</t>
  </si>
  <si>
    <t xml:space="preserve">The PFE amounts below (H) must be in the school budgets. A school's allocation in Column G may also include PFE funds over and above these dollars.
</t>
  </si>
  <si>
    <t>If anything is entered here (I), the total must not exceed the sum of the two boxes in Set-aside Line 12 (Carryover + Current Year).</t>
  </si>
  <si>
    <t>If anything is entered here (J), the total must not exceed the sum of the four boxes in Lines 7 and 8 (Carryover + Current Year) of the Set-asides page.</t>
  </si>
  <si>
    <t xml:space="preserve"> Pre-k funds site-coded at Title I schools must be entered here (K). </t>
  </si>
  <si>
    <t>The site-coded amount in each school's Title I budget must match the amount below.</t>
  </si>
  <si>
    <t>Low-Income Data</t>
  </si>
  <si>
    <t>Base Allocation</t>
  </si>
  <si>
    <t>Additional Set-aside Amounts Site-Coded at Schools. These are not part of PPA-based allocations in Column E. (See Set-aside line numbers below.)</t>
  </si>
  <si>
    <t>Org
Code</t>
  </si>
  <si>
    <t>School Name</t>
  </si>
  <si>
    <t>%</t>
  </si>
  <si>
    <t># L.I.</t>
  </si>
  <si>
    <t>PPA</t>
  </si>
  <si>
    <t>School Allocation
per Rank Order</t>
  </si>
  <si>
    <t>Additional Funds from Carryover</t>
  </si>
  <si>
    <t>Required PFE
(Line 4)</t>
  </si>
  <si>
    <t>Optional PFE
(Line 12)</t>
  </si>
  <si>
    <t>Optional CSI/TSI
(Lines 7 &amp; 8)</t>
  </si>
  <si>
    <t>Total School Allocation</t>
  </si>
  <si>
    <t>#</t>
  </si>
  <si>
    <t>A</t>
  </si>
  <si>
    <t>B</t>
  </si>
  <si>
    <t>C</t>
  </si>
  <si>
    <t>D</t>
  </si>
  <si>
    <t>E 
(= C x D)</t>
  </si>
  <si>
    <t>F
Must equal Line 14</t>
  </si>
  <si>
    <t>G 
(= E + F)</t>
  </si>
  <si>
    <t>H</t>
  </si>
  <si>
    <t>I</t>
  </si>
  <si>
    <t>J</t>
  </si>
  <si>
    <t>K</t>
  </si>
  <si>
    <t>L
( = G + H + I + J + K )</t>
  </si>
  <si>
    <t>Where Dollars are Placed in CCIP</t>
  </si>
  <si>
    <t>Current Year Allotment</t>
  </si>
  <si>
    <t>PPA-Based School Allocations (Col E)</t>
  </si>
  <si>
    <t>Total</t>
  </si>
  <si>
    <t>1)</t>
  </si>
  <si>
    <t>2)</t>
  </si>
  <si>
    <t>3)</t>
  </si>
  <si>
    <t>4)</t>
  </si>
  <si>
    <t>Parent and Family Engagement</t>
  </si>
  <si>
    <t>5)</t>
  </si>
  <si>
    <t>6)</t>
  </si>
  <si>
    <t>7)</t>
  </si>
  <si>
    <t>8)</t>
  </si>
  <si>
    <t>9)</t>
  </si>
  <si>
    <t>10)</t>
  </si>
  <si>
    <t>Nelgected, Delinquent or At-Risk</t>
  </si>
  <si>
    <t>11)</t>
  </si>
  <si>
    <t>Coordinated Services (DW Initiatives, Foster Care, PD)</t>
  </si>
  <si>
    <t>12)</t>
  </si>
  <si>
    <t>13)</t>
  </si>
  <si>
    <t>14)</t>
  </si>
  <si>
    <t>15)</t>
  </si>
  <si>
    <t>16)</t>
  </si>
  <si>
    <t>17)</t>
  </si>
  <si>
    <t>18)</t>
  </si>
  <si>
    <t>19)</t>
  </si>
  <si>
    <t>20)</t>
  </si>
  <si>
    <t>Minimum PPA</t>
  </si>
  <si>
    <t>Amount Remaining (Bottom of School Allocations)</t>
  </si>
  <si>
    <t>Optional for this spread-
sheet</t>
  </si>
  <si>
    <t>Autofills in CCIP based on ESSR</t>
  </si>
  <si>
    <t xml:space="preserve">Enter PPA  here to calculate the amount allocated to Title I schools (in Column E)  </t>
  </si>
  <si>
    <t>All Set-aside Line 14 dollars must be placed in this column (F) and coded at the schools in the carryover budget(s). (Line 14 should not be confused with Line 16.)</t>
  </si>
  <si>
    <t>Total Amount for school stakeholder-based planning. This column must obey rank order.</t>
  </si>
  <si>
    <t>Total Amount
per Rank Order</t>
  </si>
  <si>
    <t>Totals from below, for comparison --&gt;&gt;</t>
  </si>
  <si>
    <t xml:space="preserve">FY26 TITLE I-A (PRC 0050) ALLOTMENT </t>
  </si>
  <si>
    <t>TOTAL DISTRICT-WIDE NUMBER OF LOW-INCOME K-12 STUDENTS</t>
  </si>
  <si>
    <t>(including those at non-Title I served schools)</t>
  </si>
  <si>
    <t>PROPORTIONATE SHARE FOR FY26 (NOT INCLUDING ANY REMAINING FUNDS)</t>
  </si>
  <si>
    <t>REMAINING FUNDS for PRIVATE SCHOOL PROPORTIONATE SHARE, if any. This entry will autofill in Line 2A of the Set-asides page.</t>
  </si>
  <si>
    <t>PFE REMAINING is required ONLY if PFE spending fell short of the *required* amount last year.  LEAs usually spend at least the 1% minimum each year and report zero dollars here. This entry will autofill in Line 4A of the Set-asides page.</t>
  </si>
  <si>
    <t>D (Prop Share)</t>
  </si>
  <si>
    <t>C (= Line 16)</t>
  </si>
  <si>
    <t>E ( from  5A thru 14A below)</t>
  </si>
  <si>
    <t>Sum of B thru E</t>
  </si>
  <si>
    <t>1.00 or 1.25 (factor used in calculation of minimum PPA)</t>
  </si>
  <si>
    <t>Equitable Services Guidelines</t>
  </si>
  <si>
    <t>GRANT DETAILS # 4 - REMAINING FUNDS from PREVIOUS YEARS' BUDGETS (FY24 &amp; FY25)</t>
  </si>
  <si>
    <t>Enter the following as if you are working in CCIP.</t>
  </si>
  <si>
    <t xml:space="preserve">ESSR will gernerate a factor of 1.00 in most cases. If the LEA elects to serve a school(s) with poverty under 35% a factor of 1.25 will be generated instead, thus affecting the calculation of mimimum PPA. </t>
  </si>
  <si>
    <t>Autofill: 1% of Line 3B</t>
  </si>
  <si>
    <t>Autofill: Bldg Eligibility / Tab 1</t>
  </si>
  <si>
    <t>4A.</t>
  </si>
  <si>
    <t>4B.</t>
  </si>
  <si>
    <t>4C.</t>
  </si>
  <si>
    <t>4D.</t>
  </si>
  <si>
    <t>4E.</t>
  </si>
  <si>
    <t>90% x 1% x 3B =</t>
  </si>
  <si>
    <t>Total Available Funds</t>
  </si>
  <si>
    <t>Prop Share for Equitable Srvcs</t>
  </si>
  <si>
    <t>Total for LEA Use (Line 1 - Line 2)</t>
  </si>
  <si>
    <t>Optional PFE</t>
  </si>
  <si>
    <t>B - Current Fiscal Year</t>
  </si>
  <si>
    <t>A - Remaining Funds</t>
  </si>
  <si>
    <t>Foster Care Transp, PD for Tchrs)</t>
  </si>
  <si>
    <t>Autofill: Alottments  / Tab 1</t>
  </si>
  <si>
    <t>Autofill: Grant Detail 4B / Tab 1</t>
  </si>
  <si>
    <t>Autofill: Grant Detail 4A / Tab 1</t>
  </si>
  <si>
    <t>Autofill: Grant Detail 4D / Tab 1</t>
  </si>
  <si>
    <t>Autofill: Grant Detail 4C / Tab 1</t>
  </si>
  <si>
    <t>Total available for Col E Schl Allocations</t>
  </si>
  <si>
    <t>Total LEA number of L.I. K-12 Stdnts</t>
  </si>
  <si>
    <t>Remaining Funds for High</t>
  </si>
  <si>
    <t>Needs Schools</t>
  </si>
  <si>
    <t xml:space="preserve">Neglected, Delinquent or At-Risk </t>
  </si>
  <si>
    <t>Coord Srvcs (Dist-wide initiative,</t>
  </si>
  <si>
    <t>Sch Impr Incentive / Reward -CSI/TSI</t>
  </si>
  <si>
    <t>Sch Impr Interventions -CSI/TSI</t>
  </si>
  <si>
    <t>Line 2 Total =</t>
  </si>
  <si>
    <t>Admin Costs (non-equitable services)</t>
  </si>
  <si>
    <t xml:space="preserve">Line 6 Total = </t>
  </si>
  <si>
    <t>Sent to Grant Detail 4E / Tab 1</t>
  </si>
  <si>
    <t>Not allowed in Remaining Budgets</t>
  </si>
  <si>
    <t>round down min PPA</t>
  </si>
  <si>
    <t>Line 5B &lt; rounded PPA</t>
  </si>
  <si>
    <r>
      <t xml:space="preserve">Must be no less than </t>
    </r>
    <r>
      <rPr>
        <b/>
        <u/>
        <sz val="10"/>
        <color rgb="FF0070C0"/>
        <rFont val="Calibri"/>
        <family val="2"/>
        <scheme val="minor"/>
      </rPr>
      <t>final</t>
    </r>
    <r>
      <rPr>
        <b/>
        <sz val="10"/>
        <color rgb="FF0070C0"/>
        <rFont val="Calibri"/>
        <family val="2"/>
        <scheme val="minor"/>
      </rPr>
      <t xml:space="preserve"> Min PPA </t>
    </r>
  </si>
  <si>
    <t>90% or more req'd in Col H</t>
  </si>
  <si>
    <t>Line 7 Total =</t>
  </si>
  <si>
    <t>Line 8 Total =</t>
  </si>
  <si>
    <t xml:space="preserve">5% Limit = </t>
  </si>
  <si>
    <t>12% Limit (round down)=</t>
  </si>
  <si>
    <t>Line 7B exceeds limit</t>
  </si>
  <si>
    <t xml:space="preserve"> = Col H Max</t>
  </si>
  <si>
    <t xml:space="preserve"> = Col H Min</t>
  </si>
  <si>
    <t>= Col J Max</t>
  </si>
  <si>
    <t>Lines 7 &amp; 8 Total =</t>
  </si>
  <si>
    <t>Col J exceeds 7&amp;8 total</t>
  </si>
  <si>
    <t xml:space="preserve">Line 9 Total = </t>
  </si>
  <si>
    <t>= Col K Max</t>
  </si>
  <si>
    <t>out of range</t>
  </si>
  <si>
    <t>Col H:</t>
  </si>
  <si>
    <t>Col J:</t>
  </si>
  <si>
    <t>exceeds limit</t>
  </si>
  <si>
    <t>COL K:</t>
  </si>
  <si>
    <t xml:space="preserve">Line 1 Total = </t>
  </si>
  <si>
    <t>Line 3 Total =</t>
  </si>
  <si>
    <t xml:space="preserve">Line 10 Total = </t>
  </si>
  <si>
    <t>Additional Allotment</t>
  </si>
  <si>
    <t>flag</t>
  </si>
  <si>
    <t>Yes or No</t>
  </si>
  <si>
    <t>sum</t>
  </si>
  <si>
    <t>Line 11 Total =</t>
  </si>
  <si>
    <t>Line 12 Total =</t>
  </si>
  <si>
    <t>exceeds by</t>
  </si>
  <si>
    <t>In CCIP this autofills (Bldg Eligibilty Page) from ESSR.</t>
  </si>
  <si>
    <t>Additional Amount in FY26 PRC 0050 for Use at Neglected Facilities</t>
  </si>
  <si>
    <t>flags</t>
  </si>
  <si>
    <t>overall</t>
  </si>
  <si>
    <t>items</t>
  </si>
  <si>
    <t>The following five values will autofill in CCIP. But for this spreadsheet to work, you have to enter them here.</t>
  </si>
  <si>
    <t>REMAINING FUNDS not included in B, C or D above: Nothing is directly entered here. Instead, the values entered in Lines 5A through 14A (Column A) on the Set-asides page will be automatically summed up here.</t>
  </si>
  <si>
    <t>= Col I Max</t>
  </si>
  <si>
    <t>COL I:</t>
  </si>
  <si>
    <t>Line 4 Total =</t>
  </si>
  <si>
    <t>Line 5 Total =</t>
  </si>
  <si>
    <t>Administration</t>
  </si>
  <si>
    <t>CSI/TSA - Compare to Column J</t>
  </si>
  <si>
    <t>Pre-K - Compare to  Column K</t>
  </si>
  <si>
    <t>Neglected, Delinquent and At-risk</t>
  </si>
  <si>
    <t>Coordinated Services</t>
  </si>
  <si>
    <t>Required PFE - Compare to Column H</t>
  </si>
  <si>
    <t>Optional PFE - Compare to Column I</t>
  </si>
  <si>
    <t xml:space="preserve">Line 14A = </t>
  </si>
  <si>
    <t>Col F:</t>
  </si>
  <si>
    <t>difference</t>
  </si>
  <si>
    <t>high or low?</t>
  </si>
  <si>
    <t>mismatch?</t>
  </si>
  <si>
    <t>Must Match</t>
  </si>
  <si>
    <t>If funds are identified here, please see Grant Details #15.</t>
  </si>
  <si>
    <t xml:space="preserve">This is different from Line 16 and rarely used. </t>
  </si>
  <si>
    <t>A (Total Available)</t>
  </si>
  <si>
    <t>Sch Alloc (Col E)</t>
  </si>
  <si>
    <t>Current Yr Set-asides (4B thru 13B)</t>
  </si>
  <si>
    <t>Grant Det 4 flag</t>
  </si>
  <si>
    <t>Curr Yr / Line 16 flag</t>
  </si>
  <si>
    <t>diff:</t>
  </si>
  <si>
    <t>flag:</t>
  </si>
  <si>
    <t>Tolerance</t>
  </si>
  <si>
    <t>Calculate the CURRENT YEAR prop share (per Guidelines, Part 6). In CCIP, this will autofill based on the allotment, ESSR data and Bldg Eligibility page entries. (Not the same as 4D below.)</t>
  </si>
  <si>
    <t>Current Yr Set-asides, 4B thru 13B</t>
  </si>
  <si>
    <t>Current Yr Funds not Placed in 4B-13B (to be included in Line 17)</t>
  </si>
  <si>
    <t>Rem (Prev Yrs) Funds for Allocations (to be included in Line 17)</t>
  </si>
  <si>
    <t>Autofill: Line 3B minus Current Yr Set-asides</t>
  </si>
  <si>
    <t>Autofill: Line 15 + Line 16</t>
  </si>
  <si>
    <t>Autofill: CCP read ESSR; this simulator reads Tab 1 entry.</t>
  </si>
  <si>
    <r>
      <t xml:space="preserve">Autofill: [Line 17 </t>
    </r>
    <r>
      <rPr>
        <b/>
        <sz val="11"/>
        <color rgb="FF0070C0"/>
        <rFont val="Aptos Narrow"/>
        <family val="2"/>
      </rPr>
      <t>÷</t>
    </r>
    <r>
      <rPr>
        <b/>
        <sz val="9.9"/>
        <color rgb="FF0070C0"/>
        <rFont val="Calibri"/>
        <family val="2"/>
      </rPr>
      <t xml:space="preserve"> Line 18] x Line 19</t>
    </r>
  </si>
  <si>
    <t>Rem Funds for High Need Schls - Compare to Column F</t>
  </si>
  <si>
    <t>Identified for use in CCIP</t>
  </si>
  <si>
    <t>qualify?</t>
  </si>
  <si>
    <t>INCLUDE</t>
  </si>
  <si>
    <t>effective PPA</t>
  </si>
  <si>
    <t>Type the total amount to be prorated -&gt;&gt;</t>
  </si>
  <si>
    <t>Set-aside values determine these parameters for comparison.</t>
  </si>
  <si>
    <t>The total PPA (based on Column G) will not show in CCIP. However, the amout in G must obey rank order.</t>
  </si>
  <si>
    <t>PPA (based on Col G)</t>
  </si>
  <si>
    <t>Selecting EXCLUDE will zero out a school without changing the total amount.</t>
  </si>
  <si>
    <t>"AVAILABLE"</t>
  </si>
  <si>
    <t>"IDENTIFIED"</t>
  </si>
  <si>
    <t>=</t>
  </si>
  <si>
    <t>&gt;&gt; Identify more dollars as current year set-asides. If you have already finalized your PPA-based allocations in Column E, this is most likey the best option. If the budgets have already been created and you know the amounts are correct you should be able to read the  amounts directly from the budgets and report them in CCIP.</t>
  </si>
  <si>
    <t>Dollars Available</t>
  </si>
  <si>
    <t>Remaining (Previous Year) Funds in Set-asides,
Lines 4A through 14A</t>
  </si>
  <si>
    <t>Sum of 4A -14A</t>
  </si>
  <si>
    <t>Set-asides from Remaining Funds</t>
  </si>
  <si>
    <t>REMAINING FUNDS FOR SCHOOL ALLOCATION: The amount entered here will autofill in Line 16 of the Set-asides page to be made available for the PPA-based allocations to schools.</t>
  </si>
  <si>
    <t>Proportionate Share (Remaining + Current Year)</t>
  </si>
  <si>
    <t>A
Remaining Funds</t>
  </si>
  <si>
    <t>B
Current Fiscal Yr</t>
  </si>
  <si>
    <t>Proportionate Share for Equitable Services</t>
  </si>
  <si>
    <t>Total for LEA Use (Line 1 minus Line 2)</t>
  </si>
  <si>
    <t>Admi Costs (non equitable services)</t>
  </si>
  <si>
    <t>Remaining Funds for High Needs Schools</t>
  </si>
  <si>
    <t>Current Yr Funds not in 4B-13B (to be included in Line 17)</t>
  </si>
  <si>
    <t>Rem (Prev Yrs) Funds for Alloc (to be included in Line 17)</t>
  </si>
  <si>
    <t>Total available for Col E Schl Allocations (Line 15 + Line 16)</t>
  </si>
  <si>
    <t>Total LEA number of Low-income K-12 Students</t>
  </si>
  <si>
    <t>*   4)</t>
  </si>
  <si>
    <t>*  12)</t>
  </si>
  <si>
    <t xml:space="preserve"> *  4 &amp; 12)</t>
  </si>
  <si>
    <t>PFE Total (Lines 4 and 12)</t>
  </si>
  <si>
    <t>Set-Asides</t>
  </si>
  <si>
    <t>PFE Total (Line 4 + Line 12)</t>
  </si>
  <si>
    <t>Remaining Amounts 
(FY24 + FY25)</t>
  </si>
  <si>
    <t>Current Year Allotment
(FY26)</t>
  </si>
  <si>
    <r>
      <t xml:space="preserve">(= G </t>
    </r>
    <r>
      <rPr>
        <b/>
        <sz val="11"/>
        <color rgb="FF7030A0"/>
        <rFont val="Aptos Narrow"/>
        <family val="2"/>
      </rPr>
      <t xml:space="preserve">÷ </t>
    </r>
    <r>
      <rPr>
        <b/>
        <sz val="11"/>
        <color rgb="FF7030A0"/>
        <rFont val="Calibri"/>
        <family val="2"/>
      </rPr>
      <t>C)</t>
    </r>
  </si>
  <si>
    <t>Calculations</t>
  </si>
  <si>
    <t>Prorated
Amounts 
(can be copied and pasted)</t>
  </si>
  <si>
    <t xml:space="preserve">Enter values below as if you were working in CCIP. Fill in all yellow boxes, even if zero. </t>
  </si>
  <si>
    <t>Remaining Amounts</t>
  </si>
  <si>
    <t>Prop Share (Line 2A + Line 2B)</t>
  </si>
  <si>
    <t>Current Year Set-Asides (Lines 4B through 13B)</t>
  </si>
  <si>
    <t>Rem Funds Set-asides (Lines 4A - 14A)</t>
  </si>
  <si>
    <t>Comparision of Available and Identified</t>
  </si>
  <si>
    <t>Grant Detail 4 - Remaining (Previous Yrs) Funds</t>
  </si>
  <si>
    <t>B (replicated in 4A below)</t>
  </si>
  <si>
    <t>Available</t>
  </si>
  <si>
    <t>Set-aside Totals (Remaining Funds and Current Year)</t>
  </si>
  <si>
    <t>The TOTAL REMAINING FUNDS  as of July 1 (projected or finalized). If working with a projected amount, make sure the finalized amount is entered once it is known.</t>
  </si>
  <si>
    <t>Projected or known FY26 allotment. In CCIP, this will autofill from the state's data system. This does not include Remaining Funds.</t>
  </si>
  <si>
    <t>Type the number of the top rated schools to be included-&gt;&gt;</t>
  </si>
  <si>
    <t>GD4 Difference</t>
  </si>
  <si>
    <t>Unidentified</t>
  </si>
  <si>
    <t>Remaining in School Allocations Page</t>
  </si>
  <si>
    <t>Unidentified (Overall)</t>
  </si>
  <si>
    <t>Remaining (In CCIP, this appears at the Bottom of  School Allocations Page.)</t>
  </si>
  <si>
    <r>
      <t xml:space="preserve">If the amount is </t>
    </r>
    <r>
      <rPr>
        <u/>
        <sz val="11"/>
        <color theme="1"/>
        <rFont val="Calibri"/>
        <family val="2"/>
        <scheme val="minor"/>
      </rPr>
      <t>negative</t>
    </r>
    <r>
      <rPr>
        <sz val="11"/>
        <color theme="1"/>
        <rFont val="Calibri"/>
        <family val="2"/>
        <scheme val="minor"/>
      </rPr>
      <t xml:space="preserve">, it means that you must do the opposite of the above. 
</t>
    </r>
  </si>
  <si>
    <t>When making these adjustments, remember that the entries in Set-asides and the School Allocations page must align to the budgets. Therefore, if you have created budgets the way you want them to be, read the budgets and report those values in CCIP.</t>
  </si>
  <si>
    <t>Available minus Identified</t>
  </si>
  <si>
    <t>&gt;&gt; Adjust Grant Detail #4C to reduce the amount autofilled in Line 16 of the Set-asides page and make changes in the Remaining (Previous Year) Set-asides shown in Column A to ensure that the Grant Details #4 item is balanced.</t>
  </si>
  <si>
    <r>
      <t xml:space="preserve">When the difference above is equal to zero, it means that all the avialable funds have been identified for use in the four catergores listed above. If the amount is </t>
    </r>
    <r>
      <rPr>
        <u/>
        <sz val="11"/>
        <color theme="1"/>
        <rFont val="Calibri"/>
        <family val="2"/>
        <scheme val="minor"/>
      </rPr>
      <t>positive</t>
    </r>
    <r>
      <rPr>
        <sz val="11"/>
        <color theme="1"/>
        <rFont val="Calibri"/>
        <family val="2"/>
        <scheme val="minor"/>
      </rPr>
      <t>, it means that some of the funds have not yet been identified. To correct this, do one or more of the following:</t>
    </r>
  </si>
  <si>
    <t xml:space="preserve">Remaining Amount in School Allocations Page    </t>
  </si>
  <si>
    <t xml:space="preserve">&gt;&gt; Increase PPAs in Column D of School Allocations. (This option is rarely used, especially if schools have already been told their amounts. </t>
  </si>
  <si>
    <t>Optional Pre-K
(Line 9)</t>
  </si>
  <si>
    <t>The amount available for this column is shown in Set-asides, Line 17. When this column (E) and Line 17 are equal, the "Remaining" amount is zero. See Tab 5 for more info.</t>
  </si>
  <si>
    <t>This is the minimum required in Set-aside Line 10B (current yr) for use at facilities serving Neglected Youth. It only applies to a few LEAs. Contact your PA if unsure.</t>
  </si>
  <si>
    <t>revised 7/7/25</t>
  </si>
  <si>
    <t>&gt;&gt; Check Grant Detail #4 to ensure that all Previous Year Remaining Funds are identified</t>
  </si>
  <si>
    <t xml:space="preserve">The difference shown above refers to the overall available amount. This is not the same as the  "Remaining" amount that appears at the bottom of Column E fo the School Allocations page, unless Grant Detail #4 shows that all of the previous year remaining funds have been identified for use in CCIP.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</si>
</sst>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0.00000"/>
  </numFmts>
  <fonts count="51" x14ac:knownFonts="1">
    <font>
      <sz val="11"/>
      <color theme="1"/>
      <name val="Calibri"/>
      <family val="2"/>
      <scheme val="minor"/>
    </font>
    <font>
      <b/>
      <sz val="11"/>
      <color theme="1"/>
      <name val="Calibri"/>
      <family val="2"/>
      <scheme val="minor"/>
    </font>
    <font>
      <sz val="11"/>
      <color rgb="FF0070C0"/>
      <name val="Calibri"/>
      <family val="2"/>
      <scheme val="minor"/>
    </font>
    <font>
      <b/>
      <sz val="9"/>
      <color rgb="FF0070C0"/>
      <name val="Calibri"/>
      <family val="2"/>
      <scheme val="minor"/>
    </font>
    <font>
      <b/>
      <sz val="11"/>
      <color rgb="FF0070C0"/>
      <name val="Calibri"/>
      <family val="2"/>
      <scheme val="minor"/>
    </font>
    <font>
      <b/>
      <sz val="10"/>
      <color rgb="FF0070C0"/>
      <name val="Calibri"/>
      <family val="2"/>
      <scheme val="minor"/>
    </font>
    <font>
      <b/>
      <sz val="12"/>
      <color rgb="FF0070C0"/>
      <name val="Calibri"/>
      <family val="2"/>
      <scheme val="minor"/>
    </font>
    <font>
      <b/>
      <sz val="11"/>
      <color theme="0"/>
      <name val="Calibri"/>
      <family val="2"/>
      <scheme val="minor"/>
    </font>
    <font>
      <sz val="11"/>
      <color theme="0"/>
      <name val="Calibri"/>
      <family val="2"/>
      <scheme val="minor"/>
    </font>
    <font>
      <b/>
      <u/>
      <sz val="11"/>
      <color theme="1"/>
      <name val="Calibri"/>
      <family val="2"/>
      <scheme val="minor"/>
    </font>
    <font>
      <sz val="9"/>
      <color theme="1"/>
      <name val="Calibri"/>
      <family val="2"/>
      <scheme val="minor"/>
    </font>
    <font>
      <b/>
      <sz val="9"/>
      <color theme="0"/>
      <name val="Calibri"/>
      <family val="2"/>
      <scheme val="minor"/>
    </font>
    <font>
      <sz val="11"/>
      <color rgb="FFFF0000"/>
      <name val="Calibri"/>
      <family val="2"/>
      <scheme val="minor"/>
    </font>
    <font>
      <b/>
      <sz val="11"/>
      <color rgb="FFFF0000"/>
      <name val="Calibri"/>
      <family val="2"/>
      <scheme val="minor"/>
    </font>
    <font>
      <b/>
      <sz val="14"/>
      <color theme="1"/>
      <name val="Calibri"/>
      <family val="2"/>
      <scheme val="minor"/>
    </font>
    <font>
      <b/>
      <sz val="11"/>
      <color rgb="FF00B050"/>
      <name val="Calibri"/>
      <family val="2"/>
      <scheme val="minor"/>
    </font>
    <font>
      <b/>
      <sz val="11"/>
      <color rgb="FF7030A0"/>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sz val="10"/>
      <color theme="1"/>
      <name val="Calibri"/>
      <family val="2"/>
      <scheme val="minor"/>
    </font>
    <font>
      <u/>
      <sz val="11"/>
      <color theme="1"/>
      <name val="Calibri"/>
      <family val="2"/>
      <scheme val="minor"/>
    </font>
    <font>
      <i/>
      <sz val="11"/>
      <color theme="1"/>
      <name val="Calibri"/>
      <family val="2"/>
      <scheme val="minor"/>
    </font>
    <font>
      <i/>
      <sz val="9"/>
      <color theme="1"/>
      <name val="Calibri"/>
      <family val="2"/>
      <scheme val="minor"/>
    </font>
    <font>
      <u/>
      <sz val="11"/>
      <color theme="10"/>
      <name val="Calibri"/>
      <family val="2"/>
      <scheme val="minor"/>
    </font>
    <font>
      <u/>
      <sz val="11"/>
      <color rgb="FF7030A0"/>
      <name val="Calibri"/>
      <family val="2"/>
      <scheme val="minor"/>
    </font>
    <font>
      <b/>
      <i/>
      <sz val="14"/>
      <color rgb="FF7030A0"/>
      <name val="Calibri"/>
      <family val="2"/>
      <scheme val="minor"/>
    </font>
    <font>
      <b/>
      <i/>
      <sz val="11"/>
      <color rgb="FF0070C0"/>
      <name val="Calibri"/>
      <family val="2"/>
      <scheme val="minor"/>
    </font>
    <font>
      <sz val="11"/>
      <color theme="1"/>
      <name val="Calibri"/>
      <family val="2"/>
      <scheme val="minor"/>
    </font>
    <font>
      <b/>
      <i/>
      <sz val="10"/>
      <color rgb="FFFF0000"/>
      <name val="Calibri"/>
      <family val="2"/>
      <scheme val="minor"/>
    </font>
    <font>
      <b/>
      <sz val="10"/>
      <color rgb="FF7030A0"/>
      <name val="Calibri"/>
      <family val="2"/>
      <scheme val="minor"/>
    </font>
    <font>
      <b/>
      <i/>
      <sz val="9"/>
      <color rgb="FF7030A0"/>
      <name val="Calibri"/>
      <family val="2"/>
      <scheme val="minor"/>
    </font>
    <font>
      <b/>
      <sz val="9"/>
      <color rgb="FF7030A0"/>
      <name val="Calibri"/>
      <family val="2"/>
      <scheme val="minor"/>
    </font>
    <font>
      <b/>
      <sz val="10"/>
      <color rgb="FFFF0000"/>
      <name val="Calibri"/>
      <family val="2"/>
      <scheme val="minor"/>
    </font>
    <font>
      <b/>
      <u/>
      <sz val="10"/>
      <color rgb="FF0070C0"/>
      <name val="Calibri"/>
      <family val="2"/>
      <scheme val="minor"/>
    </font>
    <font>
      <sz val="9"/>
      <color rgb="FFFF0000"/>
      <name val="Calibri"/>
      <family val="2"/>
      <scheme val="minor"/>
    </font>
    <font>
      <sz val="8"/>
      <color rgb="FFFF0000"/>
      <name val="Calibri"/>
      <family val="2"/>
      <scheme val="minor"/>
    </font>
    <font>
      <sz val="12"/>
      <color rgb="FFFF0000"/>
      <name val="Calibri"/>
      <family val="2"/>
      <scheme val="minor"/>
    </font>
    <font>
      <i/>
      <sz val="10"/>
      <color rgb="FFFF0000"/>
      <name val="Calibri"/>
      <family val="2"/>
      <scheme val="minor"/>
    </font>
    <font>
      <i/>
      <sz val="11"/>
      <color rgb="FF0070C0"/>
      <name val="Calibri"/>
      <family val="2"/>
      <scheme val="minor"/>
    </font>
    <font>
      <i/>
      <sz val="11"/>
      <color rgb="FFFF0000"/>
      <name val="Calibri"/>
      <family val="2"/>
      <scheme val="minor"/>
    </font>
    <font>
      <b/>
      <sz val="14"/>
      <color rgb="FF7030A0"/>
      <name val="Calibri"/>
      <family val="2"/>
      <scheme val="minor"/>
    </font>
    <font>
      <i/>
      <sz val="10"/>
      <color theme="1"/>
      <name val="Calibri"/>
      <family val="2"/>
      <scheme val="minor"/>
    </font>
    <font>
      <b/>
      <sz val="11"/>
      <color rgb="FF0070C0"/>
      <name val="Aptos Narrow"/>
      <family val="2"/>
    </font>
    <font>
      <b/>
      <sz val="9.9"/>
      <color rgb="FF0070C0"/>
      <name val="Calibri"/>
      <family val="2"/>
    </font>
    <font>
      <i/>
      <sz val="11"/>
      <color theme="2" tint="-0.749992370372631"/>
      <name val="Calibri"/>
      <family val="2"/>
      <scheme val="minor"/>
    </font>
    <font>
      <b/>
      <sz val="9"/>
      <color theme="1"/>
      <name val="Calibri"/>
      <family val="2"/>
      <scheme val="minor"/>
    </font>
    <font>
      <b/>
      <sz val="11"/>
      <color rgb="FF7030A0"/>
      <name val="Aptos Narrow"/>
      <family val="2"/>
    </font>
    <font>
      <b/>
      <sz val="11"/>
      <color rgb="FF7030A0"/>
      <name val="Calibri"/>
      <family val="2"/>
    </font>
    <font>
      <b/>
      <sz val="10"/>
      <color theme="1"/>
      <name val="Calibri"/>
      <family val="2"/>
      <scheme val="minor"/>
    </font>
    <font>
      <b/>
      <sz val="10"/>
      <color theme="0"/>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2"/>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s>
  <borders count="57">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theme="0"/>
      </right>
      <top/>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ashed">
        <color auto="1"/>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xf numFmtId="0" fontId="24" fillId="0" borderId="0" applyNumberFormat="0" applyFill="0" applyBorder="0" applyAlignment="0" applyProtection="0"/>
    <xf numFmtId="44"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cellStyleXfs>
  <cellXfs count="587">
    <xf numFmtId="0" fontId="0" fillId="0" borderId="0" xfId="0"/>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vertical="center"/>
    </xf>
    <xf numFmtId="0" fontId="13" fillId="0" borderId="0" xfId="0" applyFont="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4" fontId="0" fillId="0" borderId="0" xfId="0" applyNumberFormat="1" applyAlignment="1">
      <alignment vertical="center"/>
    </xf>
    <xf numFmtId="0" fontId="13" fillId="0" borderId="0" xfId="0" applyFont="1" applyAlignment="1">
      <alignment vertical="center"/>
    </xf>
    <xf numFmtId="4" fontId="0" fillId="3" borderId="10" xfId="0" applyNumberFormat="1" applyFill="1" applyBorder="1" applyAlignment="1" applyProtection="1">
      <alignment horizontal="center" vertical="top"/>
      <protection locked="0"/>
    </xf>
    <xf numFmtId="0" fontId="0" fillId="0" borderId="0" xfId="0" applyAlignment="1">
      <alignment horizontal="center" vertical="center"/>
    </xf>
    <xf numFmtId="0" fontId="10" fillId="0" borderId="0" xfId="0" applyFont="1" applyAlignment="1">
      <alignment vertical="center"/>
    </xf>
    <xf numFmtId="0" fontId="0" fillId="5" borderId="0" xfId="0" applyFill="1" applyAlignment="1">
      <alignment vertical="center"/>
    </xf>
    <xf numFmtId="0" fontId="0" fillId="7" borderId="18" xfId="0" applyFill="1" applyBorder="1" applyAlignment="1">
      <alignment horizontal="center" vertical="center"/>
    </xf>
    <xf numFmtId="4" fontId="0" fillId="8" borderId="21" xfId="0" applyNumberFormat="1" applyFill="1" applyBorder="1" applyAlignment="1">
      <alignment horizontal="center" vertical="center"/>
    </xf>
    <xf numFmtId="4" fontId="0" fillId="7" borderId="23" xfId="0" applyNumberFormat="1" applyFill="1" applyBorder="1" applyAlignment="1">
      <alignment horizontal="center" vertical="center"/>
    </xf>
    <xf numFmtId="0" fontId="1" fillId="0" borderId="0" xfId="0" applyFont="1" applyAlignment="1">
      <alignment horizontal="right" vertical="center"/>
    </xf>
    <xf numFmtId="0" fontId="1" fillId="0" borderId="0" xfId="0" quotePrefix="1" applyFont="1" applyAlignment="1">
      <alignment horizontal="center" vertical="center"/>
    </xf>
    <xf numFmtId="4" fontId="0" fillId="0" borderId="22" xfId="0" applyNumberFormat="1" applyBorder="1" applyAlignment="1">
      <alignment horizontal="center" vertical="center"/>
    </xf>
    <xf numFmtId="4" fontId="0" fillId="7" borderId="19" xfId="0" applyNumberFormat="1" applyFill="1" applyBorder="1" applyAlignment="1">
      <alignment horizontal="center" vertical="center"/>
    </xf>
    <xf numFmtId="0" fontId="0" fillId="7" borderId="1" xfId="0" applyFill="1" applyBorder="1" applyAlignment="1">
      <alignment vertical="center"/>
    </xf>
    <xf numFmtId="0" fontId="0" fillId="7" borderId="5" xfId="0" applyFill="1" applyBorder="1" applyAlignment="1">
      <alignment vertical="center"/>
    </xf>
    <xf numFmtId="0" fontId="0" fillId="7" borderId="6" xfId="0" applyFill="1" applyBorder="1" applyAlignment="1">
      <alignment vertical="center"/>
    </xf>
    <xf numFmtId="0" fontId="0" fillId="7" borderId="3" xfId="0" applyFill="1" applyBorder="1" applyAlignment="1">
      <alignment vertical="center"/>
    </xf>
    <xf numFmtId="0" fontId="0" fillId="7" borderId="0" xfId="0" applyFill="1" applyAlignment="1">
      <alignment vertical="center"/>
    </xf>
    <xf numFmtId="0" fontId="0" fillId="7" borderId="7" xfId="0" applyFill="1" applyBorder="1" applyAlignment="1">
      <alignment vertical="center"/>
    </xf>
    <xf numFmtId="0" fontId="0" fillId="7" borderId="3" xfId="0" applyFill="1" applyBorder="1" applyAlignment="1">
      <alignment horizontal="right" vertical="center"/>
    </xf>
    <xf numFmtId="4" fontId="0" fillId="7" borderId="0" xfId="0" applyNumberFormat="1" applyFill="1" applyAlignment="1">
      <alignment horizontal="center" vertical="center"/>
    </xf>
    <xf numFmtId="0" fontId="0" fillId="7" borderId="2" xfId="0" applyFill="1" applyBorder="1" applyAlignment="1">
      <alignment vertical="center"/>
    </xf>
    <xf numFmtId="4" fontId="0" fillId="7" borderId="8" xfId="0" applyNumberFormat="1" applyFill="1" applyBorder="1" applyAlignment="1">
      <alignment horizontal="center" vertical="center"/>
    </xf>
    <xf numFmtId="0" fontId="0" fillId="7" borderId="8" xfId="0" applyFill="1" applyBorder="1" applyAlignment="1">
      <alignment vertical="center"/>
    </xf>
    <xf numFmtId="0" fontId="0" fillId="7" borderId="9" xfId="0" applyFill="1" applyBorder="1" applyAlignment="1">
      <alignment vertical="center"/>
    </xf>
    <xf numFmtId="0" fontId="1" fillId="0" borderId="0" xfId="0" applyFont="1" applyAlignment="1">
      <alignment vertical="center" wrapText="1"/>
    </xf>
    <xf numFmtId="0" fontId="1" fillId="5" borderId="0" xfId="0" applyFont="1" applyFill="1" applyAlignment="1">
      <alignment vertical="center" wrapText="1"/>
    </xf>
    <xf numFmtId="0" fontId="12" fillId="0" borderId="0" xfId="0" applyFont="1" applyAlignment="1">
      <alignment horizontal="center" vertical="center" wrapText="1"/>
    </xf>
    <xf numFmtId="0" fontId="7" fillId="4" borderId="16" xfId="0" applyFont="1" applyFill="1" applyBorder="1" applyAlignment="1">
      <alignment horizontal="center" vertical="center" wrapText="1"/>
    </xf>
    <xf numFmtId="0" fontId="12" fillId="5" borderId="4" xfId="0" applyFont="1" applyFill="1" applyBorder="1" applyAlignment="1">
      <alignment horizontal="center" vertical="center"/>
    </xf>
    <xf numFmtId="4" fontId="0" fillId="5" borderId="4" xfId="0" applyNumberFormat="1" applyFill="1" applyBorder="1" applyAlignment="1">
      <alignment horizontal="center" vertical="center"/>
    </xf>
    <xf numFmtId="1" fontId="10" fillId="6" borderId="4" xfId="0" applyNumberFormat="1" applyFont="1" applyFill="1" applyBorder="1" applyAlignment="1" applyProtection="1">
      <alignment vertical="center"/>
      <protection locked="0"/>
    </xf>
    <xf numFmtId="49" fontId="0" fillId="3" borderId="4" xfId="0" applyNumberFormat="1" applyFill="1" applyBorder="1" applyAlignment="1" applyProtection="1">
      <alignment vertical="center"/>
      <protection locked="0"/>
    </xf>
    <xf numFmtId="1" fontId="0" fillId="3" borderId="4" xfId="0" applyNumberFormat="1" applyFill="1" applyBorder="1" applyAlignment="1" applyProtection="1">
      <alignment horizontal="center" vertical="center"/>
      <protection locked="0"/>
    </xf>
    <xf numFmtId="2" fontId="0" fillId="3" borderId="4" xfId="0" applyNumberFormat="1" applyFill="1" applyBorder="1" applyAlignment="1" applyProtection="1">
      <alignment horizontal="center" vertical="center"/>
      <protection locked="0"/>
    </xf>
    <xf numFmtId="4" fontId="0" fillId="6" borderId="4" xfId="0" applyNumberFormat="1" applyFill="1" applyBorder="1" applyAlignment="1" applyProtection="1">
      <alignment horizontal="center" vertical="center"/>
      <protection locked="0"/>
    </xf>
    <xf numFmtId="4" fontId="0" fillId="3" borderId="4" xfId="0" applyNumberFormat="1" applyFill="1" applyBorder="1" applyAlignment="1" applyProtection="1">
      <alignment horizontal="center" vertical="center"/>
      <protection locked="0"/>
    </xf>
    <xf numFmtId="0" fontId="0" fillId="8" borderId="17" xfId="0" applyFill="1" applyBorder="1" applyAlignment="1">
      <alignment horizontal="center" vertical="center"/>
    </xf>
    <xf numFmtId="4" fontId="1" fillId="0" borderId="0" xfId="0" applyNumberFormat="1" applyFont="1" applyAlignment="1">
      <alignment horizontal="center" vertical="center"/>
    </xf>
    <xf numFmtId="4" fontId="1" fillId="7" borderId="23" xfId="0" quotePrefix="1" applyNumberFormat="1" applyFont="1" applyFill="1" applyBorder="1" applyAlignment="1">
      <alignment horizontal="center" vertical="center"/>
    </xf>
    <xf numFmtId="4" fontId="0" fillId="7" borderId="24" xfId="0" applyNumberFormat="1" applyFill="1" applyBorder="1" applyAlignment="1">
      <alignment horizontal="center" vertical="center"/>
    </xf>
    <xf numFmtId="3" fontId="1" fillId="5" borderId="4" xfId="0" applyNumberFormat="1" applyFont="1" applyFill="1" applyBorder="1" applyAlignment="1">
      <alignment horizontal="center" vertical="center"/>
    </xf>
    <xf numFmtId="4" fontId="1" fillId="5" borderId="4" xfId="0" applyNumberFormat="1" applyFont="1" applyFill="1" applyBorder="1" applyAlignment="1">
      <alignment horizontal="center" vertical="center"/>
    </xf>
    <xf numFmtId="0" fontId="11" fillId="4" borderId="15"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0" fillId="9" borderId="0" xfId="0" applyFill="1" applyAlignment="1">
      <alignment horizontal="center" vertical="center"/>
    </xf>
    <xf numFmtId="0" fontId="10" fillId="9" borderId="0" xfId="0" applyFont="1" applyFill="1" applyAlignment="1">
      <alignment vertical="center"/>
    </xf>
    <xf numFmtId="0" fontId="0" fillId="9" borderId="0" xfId="0" applyFill="1" applyAlignment="1">
      <alignment vertical="center"/>
    </xf>
    <xf numFmtId="0" fontId="0" fillId="7" borderId="20" xfId="0" applyFill="1" applyBorder="1" applyAlignment="1">
      <alignment horizontal="center" vertical="center" wrapText="1"/>
    </xf>
    <xf numFmtId="0" fontId="0" fillId="0" borderId="8" xfId="0" applyBorder="1" applyAlignment="1">
      <alignment vertical="center" wrapText="1"/>
    </xf>
    <xf numFmtId="0" fontId="0" fillId="0" borderId="7" xfId="0" applyBorder="1" applyAlignment="1">
      <alignment vertical="center"/>
    </xf>
    <xf numFmtId="0" fontId="0" fillId="0" borderId="6" xfId="0" applyBorder="1" applyAlignment="1">
      <alignment vertical="center"/>
    </xf>
    <xf numFmtId="0" fontId="0" fillId="7" borderId="1" xfId="0" applyFill="1" applyBorder="1" applyAlignment="1">
      <alignment horizontal="right" vertical="center" wrapText="1"/>
    </xf>
    <xf numFmtId="4" fontId="0" fillId="7" borderId="6" xfId="0" applyNumberFormat="1" applyFill="1" applyBorder="1" applyAlignment="1">
      <alignment horizontal="center" vertical="center" wrapText="1"/>
    </xf>
    <xf numFmtId="4" fontId="0" fillId="0" borderId="0" xfId="0" applyNumberFormat="1" applyAlignment="1">
      <alignment vertical="center" wrapText="1"/>
    </xf>
    <xf numFmtId="4" fontId="0" fillId="3" borderId="10" xfId="0" applyNumberFormat="1" applyFill="1" applyBorder="1" applyAlignment="1" applyProtection="1">
      <alignment horizontal="center" vertical="top" wrapText="1"/>
      <protection locked="0"/>
    </xf>
    <xf numFmtId="3" fontId="0" fillId="3" borderId="10" xfId="0" applyNumberFormat="1" applyFill="1" applyBorder="1" applyAlignment="1" applyProtection="1">
      <alignment horizontal="center" vertical="top"/>
      <protection locked="0"/>
    </xf>
    <xf numFmtId="49" fontId="1" fillId="0" borderId="0" xfId="0" applyNumberFormat="1" applyFont="1" applyAlignment="1">
      <alignment horizontal="right" vertical="center"/>
    </xf>
    <xf numFmtId="0" fontId="6" fillId="0" borderId="0" xfId="0" applyFont="1" applyAlignment="1">
      <alignment vertical="center" wrapText="1"/>
    </xf>
    <xf numFmtId="0" fontId="17" fillId="0" borderId="0" xfId="0" applyFont="1" applyAlignment="1">
      <alignment vertical="center" wrapText="1"/>
    </xf>
    <xf numFmtId="1" fontId="1" fillId="5" borderId="4" xfId="0" applyNumberFormat="1" applyFont="1" applyFill="1" applyBorder="1" applyAlignment="1">
      <alignment horizontal="center" vertical="center"/>
    </xf>
    <xf numFmtId="0" fontId="19" fillId="0" borderId="0" xfId="0" applyFont="1" applyAlignment="1">
      <alignment horizontal="right" vertical="center"/>
    </xf>
    <xf numFmtId="0" fontId="17" fillId="0" borderId="0" xfId="0" applyFont="1" applyAlignment="1">
      <alignment vertical="center"/>
    </xf>
    <xf numFmtId="0" fontId="17" fillId="0" borderId="0" xfId="0" applyFont="1" applyAlignment="1">
      <alignment horizontal="center" vertical="center"/>
    </xf>
    <xf numFmtId="0" fontId="20" fillId="0" borderId="0" xfId="0" applyFont="1" applyAlignment="1">
      <alignment horizontal="center" vertical="center" wrapText="1"/>
    </xf>
    <xf numFmtId="10" fontId="0" fillId="3" borderId="4" xfId="0" applyNumberFormat="1" applyFill="1" applyBorder="1" applyAlignment="1" applyProtection="1">
      <alignment horizontal="center" vertical="center"/>
      <protection locked="0"/>
    </xf>
    <xf numFmtId="0" fontId="6" fillId="0" borderId="0" xfId="0" applyFont="1" applyAlignment="1">
      <alignment vertical="center"/>
    </xf>
    <xf numFmtId="0" fontId="14" fillId="0" borderId="0" xfId="0" applyFont="1" applyAlignment="1">
      <alignment vertical="center" wrapText="1"/>
    </xf>
    <xf numFmtId="0" fontId="19" fillId="0" borderId="0" xfId="0" applyFont="1" applyAlignment="1">
      <alignment horizontal="right" vertical="center" wrapText="1"/>
    </xf>
    <xf numFmtId="0" fontId="20" fillId="8" borderId="17" xfId="0" applyFont="1" applyFill="1" applyBorder="1" applyAlignment="1">
      <alignment horizontal="center" vertical="center" wrapText="1"/>
    </xf>
    <xf numFmtId="0" fontId="0" fillId="8" borderId="29" xfId="0" applyFill="1" applyBorder="1" applyAlignment="1">
      <alignment horizontal="center" vertical="center"/>
    </xf>
    <xf numFmtId="0" fontId="0" fillId="8" borderId="30" xfId="0" applyFill="1" applyBorder="1" applyAlignment="1">
      <alignment horizontal="center" vertical="center"/>
    </xf>
    <xf numFmtId="0" fontId="19" fillId="0" borderId="0" xfId="0" applyFont="1" applyAlignment="1">
      <alignment horizontal="center" vertical="center" wrapText="1"/>
    </xf>
    <xf numFmtId="0" fontId="1" fillId="11" borderId="0" xfId="0" applyFont="1" applyFill="1" applyAlignment="1">
      <alignment horizontal="center" vertical="center"/>
    </xf>
    <xf numFmtId="49" fontId="1" fillId="0" borderId="32" xfId="0" applyNumberFormat="1" applyFont="1" applyBorder="1" applyAlignment="1">
      <alignment horizontal="right" vertical="center"/>
    </xf>
    <xf numFmtId="0" fontId="13" fillId="0" borderId="0" xfId="0" applyFont="1" applyAlignment="1">
      <alignment horizontal="center" vertical="center"/>
    </xf>
    <xf numFmtId="2" fontId="0" fillId="3" borderId="10" xfId="0" applyNumberFormat="1" applyFill="1" applyBorder="1" applyAlignment="1" applyProtection="1">
      <alignment horizontal="center" vertical="top"/>
      <protection locked="0"/>
    </xf>
    <xf numFmtId="0" fontId="18" fillId="0" borderId="0" xfId="0" applyFont="1" applyAlignment="1">
      <alignment horizontal="center" vertical="center" wrapText="1"/>
    </xf>
    <xf numFmtId="0" fontId="20" fillId="0" borderId="0" xfId="0" applyFont="1" applyAlignment="1">
      <alignment vertical="center"/>
    </xf>
    <xf numFmtId="1" fontId="10" fillId="6" borderId="4" xfId="0" applyNumberFormat="1" applyFont="1" applyFill="1" applyBorder="1" applyAlignment="1" applyProtection="1">
      <alignment horizontal="center" vertical="center"/>
      <protection locked="0"/>
    </xf>
    <xf numFmtId="0" fontId="6" fillId="0" borderId="4" xfId="0" applyFont="1" applyBorder="1" applyAlignment="1">
      <alignment horizontal="center" vertical="center" wrapText="1"/>
    </xf>
    <xf numFmtId="0" fontId="33" fillId="0" borderId="0" xfId="0" applyFont="1" applyAlignment="1">
      <alignment horizontal="center" vertical="center" wrapText="1"/>
    </xf>
    <xf numFmtId="0" fontId="33" fillId="0" borderId="0" xfId="0" applyFont="1" applyAlignment="1">
      <alignment horizontal="center" vertical="center"/>
    </xf>
    <xf numFmtId="0" fontId="0" fillId="7" borderId="23" xfId="0" applyFill="1" applyBorder="1" applyAlignment="1">
      <alignment horizontal="center" vertical="center"/>
    </xf>
    <xf numFmtId="0" fontId="16" fillId="0" borderId="4" xfId="0" applyFont="1" applyBorder="1" applyAlignment="1">
      <alignment horizontal="center" vertical="center" wrapText="1"/>
    </xf>
    <xf numFmtId="0" fontId="16" fillId="2" borderId="28"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0" fillId="0" borderId="0" xfId="0" applyAlignment="1">
      <alignment vertical="top"/>
    </xf>
    <xf numFmtId="0" fontId="42" fillId="0" borderId="0" xfId="0" applyFont="1" applyAlignment="1">
      <alignment vertical="top"/>
    </xf>
    <xf numFmtId="0" fontId="12" fillId="0" borderId="0" xfId="0" applyFont="1" applyAlignment="1">
      <alignment horizontal="center" vertical="center"/>
    </xf>
    <xf numFmtId="0" fontId="12" fillId="0" borderId="0" xfId="0" applyFont="1" applyAlignment="1">
      <alignment vertical="top"/>
    </xf>
    <xf numFmtId="44" fontId="0" fillId="0" borderId="0" xfId="2" applyFont="1" applyAlignment="1" applyProtection="1">
      <alignment vertical="top"/>
    </xf>
    <xf numFmtId="0" fontId="0" fillId="2" borderId="0" xfId="0" applyFill="1" applyAlignment="1">
      <alignment vertical="top"/>
    </xf>
    <xf numFmtId="0" fontId="0" fillId="2" borderId="0" xfId="0" applyFill="1" applyAlignment="1">
      <alignment horizontal="right" vertical="top"/>
    </xf>
    <xf numFmtId="0" fontId="35" fillId="0" borderId="4" xfId="0" applyFont="1" applyBorder="1" applyAlignment="1">
      <alignment horizontal="center" vertical="center"/>
    </xf>
    <xf numFmtId="0" fontId="0" fillId="0" borderId="1" xfId="0" applyBorder="1" applyAlignment="1">
      <alignment horizontal="right" vertical="top"/>
    </xf>
    <xf numFmtId="0" fontId="18" fillId="0" borderId="5" xfId="0" applyFont="1" applyBorder="1" applyAlignment="1">
      <alignment vertical="top"/>
    </xf>
    <xf numFmtId="0" fontId="0" fillId="0" borderId="5" xfId="0" applyBorder="1" applyAlignment="1">
      <alignment vertical="top"/>
    </xf>
    <xf numFmtId="0" fontId="0" fillId="0" borderId="6" xfId="0" applyBorder="1" applyAlignment="1">
      <alignment vertical="top"/>
    </xf>
    <xf numFmtId="0" fontId="36" fillId="0" borderId="4" xfId="0" applyFont="1" applyBorder="1" applyAlignment="1">
      <alignment horizontal="center" vertical="center"/>
    </xf>
    <xf numFmtId="0" fontId="0" fillId="0" borderId="3" xfId="0" applyBorder="1" applyAlignment="1">
      <alignment horizontal="right" vertical="top"/>
    </xf>
    <xf numFmtId="0" fontId="0" fillId="0" borderId="7" xfId="0" applyBorder="1" applyAlignment="1">
      <alignment vertical="top"/>
    </xf>
    <xf numFmtId="0" fontId="12" fillId="0" borderId="4" xfId="0" applyFont="1" applyBorder="1" applyAlignment="1">
      <alignment horizontal="center" vertical="center"/>
    </xf>
    <xf numFmtId="0" fontId="4" fillId="0" borderId="0" xfId="0" applyFont="1" applyAlignment="1">
      <alignment vertical="top" wrapText="1"/>
    </xf>
    <xf numFmtId="0" fontId="0" fillId="0" borderId="2" xfId="0" applyBorder="1" applyAlignment="1">
      <alignment horizontal="right" vertical="top"/>
    </xf>
    <xf numFmtId="0" fontId="0" fillId="0" borderId="8" xfId="0" applyBorder="1" applyAlignment="1">
      <alignment vertical="top"/>
    </xf>
    <xf numFmtId="0" fontId="4" fillId="0" borderId="8" xfId="0" applyFont="1" applyBorder="1" applyAlignment="1">
      <alignment vertical="top" wrapText="1"/>
    </xf>
    <xf numFmtId="0" fontId="0" fillId="0" borderId="9" xfId="0" applyBorder="1" applyAlignment="1">
      <alignment vertical="top"/>
    </xf>
    <xf numFmtId="0" fontId="4" fillId="2" borderId="0" xfId="0" applyFont="1" applyFill="1" applyAlignment="1">
      <alignment vertical="top" wrapText="1"/>
    </xf>
    <xf numFmtId="0" fontId="4" fillId="0" borderId="5" xfId="0" applyFont="1" applyBorder="1" applyAlignment="1">
      <alignment vertical="top" wrapText="1"/>
    </xf>
    <xf numFmtId="0" fontId="23" fillId="0" borderId="0" xfId="0" applyFont="1" applyAlignment="1">
      <alignment horizontal="center" vertical="top"/>
    </xf>
    <xf numFmtId="0" fontId="23" fillId="0" borderId="8" xfId="0" applyFont="1" applyBorder="1" applyAlignment="1">
      <alignment horizontal="center" vertical="top"/>
    </xf>
    <xf numFmtId="0" fontId="25" fillId="0" borderId="8" xfId="1" applyFont="1" applyBorder="1" applyAlignment="1" applyProtection="1">
      <alignment horizontal="center" vertical="top" wrapText="1"/>
    </xf>
    <xf numFmtId="0" fontId="0" fillId="0" borderId="0" xfId="0" applyAlignment="1">
      <alignment horizontal="right" vertical="top"/>
    </xf>
    <xf numFmtId="0" fontId="26" fillId="0" borderId="0" xfId="0" applyFont="1" applyAlignment="1">
      <alignment horizontal="left" vertical="top"/>
    </xf>
    <xf numFmtId="0" fontId="17" fillId="0" borderId="0" xfId="0" applyFont="1" applyAlignment="1">
      <alignment vertical="top"/>
    </xf>
    <xf numFmtId="0" fontId="17" fillId="0" borderId="1" xfId="0" applyFont="1" applyBorder="1" applyAlignment="1">
      <alignment horizontal="right" vertical="top"/>
    </xf>
    <xf numFmtId="0" fontId="17" fillId="0" borderId="5" xfId="0" applyFont="1" applyBorder="1" applyAlignment="1">
      <alignment vertical="top"/>
    </xf>
    <xf numFmtId="0" fontId="17" fillId="0" borderId="6" xfId="0" applyFont="1" applyBorder="1" applyAlignment="1">
      <alignment vertical="top"/>
    </xf>
    <xf numFmtId="0" fontId="37" fillId="0" borderId="0" xfId="0" applyFont="1" applyAlignment="1">
      <alignment horizontal="center" vertical="center"/>
    </xf>
    <xf numFmtId="0" fontId="37" fillId="0" borderId="0" xfId="0" applyFont="1" applyAlignment="1">
      <alignment vertical="top"/>
    </xf>
    <xf numFmtId="44" fontId="17" fillId="0" borderId="0" xfId="2" applyFont="1" applyAlignment="1" applyProtection="1">
      <alignment vertical="top"/>
    </xf>
    <xf numFmtId="0" fontId="1" fillId="0" borderId="3" xfId="0" applyFont="1" applyBorder="1" applyAlignment="1">
      <alignment horizontal="right" vertical="top"/>
    </xf>
    <xf numFmtId="0" fontId="0" fillId="0" borderId="0" xfId="0" applyAlignment="1">
      <alignment vertical="top" wrapText="1"/>
    </xf>
    <xf numFmtId="0" fontId="0" fillId="0" borderId="0" xfId="0" applyAlignment="1">
      <alignment horizontal="center" vertical="top"/>
    </xf>
    <xf numFmtId="0" fontId="2" fillId="0" borderId="0" xfId="0" applyFont="1" applyAlignment="1">
      <alignment vertical="top"/>
    </xf>
    <xf numFmtId="4" fontId="0" fillId="0" borderId="4" xfId="0" applyNumberFormat="1" applyBorder="1" applyAlignment="1">
      <alignment horizontal="center" vertical="top"/>
    </xf>
    <xf numFmtId="4" fontId="0" fillId="0" borderId="11" xfId="0" applyNumberFormat="1" applyBorder="1" applyAlignment="1">
      <alignment horizontal="center" vertical="top"/>
    </xf>
    <xf numFmtId="0" fontId="0" fillId="0" borderId="12" xfId="0" applyBorder="1" applyAlignment="1">
      <alignment vertical="top"/>
    </xf>
    <xf numFmtId="0" fontId="4" fillId="0" borderId="13" xfId="0" applyFont="1" applyBorder="1" applyAlignment="1">
      <alignment vertical="top"/>
    </xf>
    <xf numFmtId="4" fontId="13" fillId="0" borderId="0" xfId="0" applyNumberFormat="1" applyFont="1" applyAlignment="1">
      <alignment horizontal="right" vertical="top"/>
    </xf>
    <xf numFmtId="0" fontId="13" fillId="0" borderId="0" xfId="0" applyFont="1" applyAlignment="1">
      <alignment vertical="top"/>
    </xf>
    <xf numFmtId="4" fontId="12" fillId="0" borderId="0" xfId="0" applyNumberFormat="1" applyFont="1" applyAlignment="1">
      <alignment vertical="top"/>
    </xf>
    <xf numFmtId="0" fontId="12" fillId="0" borderId="8" xfId="0" applyFont="1" applyBorder="1" applyAlignment="1">
      <alignment horizontal="left" vertical="top" wrapText="1"/>
    </xf>
    <xf numFmtId="0" fontId="38" fillId="0" borderId="8" xfId="0" applyFont="1" applyBorder="1" applyAlignment="1">
      <alignment horizontal="left" vertical="top" wrapText="1"/>
    </xf>
    <xf numFmtId="0" fontId="2" fillId="0" borderId="0" xfId="0" applyFont="1" applyAlignment="1">
      <alignment vertical="center"/>
    </xf>
    <xf numFmtId="4" fontId="13" fillId="0" borderId="4" xfId="0" applyNumberFormat="1" applyFont="1" applyBorder="1" applyAlignment="1">
      <alignment horizontal="center" vertical="center"/>
    </xf>
    <xf numFmtId="0" fontId="20" fillId="0" borderId="0" xfId="0" applyFont="1"/>
    <xf numFmtId="0" fontId="0" fillId="0" borderId="4" xfId="0" applyBorder="1" applyAlignment="1">
      <alignment horizontal="center" vertical="center"/>
    </xf>
    <xf numFmtId="0" fontId="1" fillId="14" borderId="4" xfId="0" applyFont="1" applyFill="1" applyBorder="1" applyAlignment="1">
      <alignment horizontal="center" vertical="center"/>
    </xf>
    <xf numFmtId="0" fontId="1" fillId="0" borderId="3" xfId="0" applyFont="1" applyBorder="1" applyAlignment="1">
      <alignment horizontal="left" vertical="center"/>
    </xf>
    <xf numFmtId="0" fontId="1" fillId="0" borderId="0" xfId="0" applyFont="1" applyAlignment="1">
      <alignment horizontal="left" vertical="center"/>
    </xf>
    <xf numFmtId="0" fontId="20" fillId="0" borderId="3" xfId="0" applyFont="1" applyBorder="1" applyAlignment="1">
      <alignment horizontal="left" indent="1"/>
    </xf>
    <xf numFmtId="0" fontId="20" fillId="0" borderId="0" xfId="0" applyFont="1" applyAlignment="1">
      <alignment horizontal="left" indent="1"/>
    </xf>
    <xf numFmtId="4" fontId="0" fillId="0" borderId="4" xfId="0" applyNumberFormat="1" applyBorder="1" applyAlignment="1">
      <alignment horizontal="center" vertical="center"/>
    </xf>
    <xf numFmtId="0" fontId="0" fillId="3" borderId="4" xfId="0" applyFill="1" applyBorder="1" applyAlignment="1">
      <alignment horizontal="center" vertical="center"/>
    </xf>
    <xf numFmtId="0" fontId="0" fillId="0" borderId="3" xfId="0" applyBorder="1" applyAlignment="1">
      <alignment vertical="center"/>
    </xf>
    <xf numFmtId="0" fontId="1" fillId="0" borderId="0" xfId="0" applyFont="1" applyAlignment="1">
      <alignment horizontal="left" vertical="center" wrapText="1"/>
    </xf>
    <xf numFmtId="0" fontId="13" fillId="0" borderId="0" xfId="0" applyFont="1" applyAlignment="1">
      <alignment horizontal="left" vertical="center" wrapText="1"/>
    </xf>
    <xf numFmtId="4" fontId="13" fillId="0" borderId="7" xfId="0" applyNumberFormat="1" applyFont="1" applyBorder="1" applyAlignment="1">
      <alignment horizontal="center" vertical="center"/>
    </xf>
    <xf numFmtId="0" fontId="33" fillId="0" borderId="0" xfId="0" applyFont="1" applyAlignment="1">
      <alignment horizontal="left" vertical="center" wrapText="1"/>
    </xf>
    <xf numFmtId="0" fontId="41" fillId="0" borderId="0" xfId="0" applyFont="1" applyAlignment="1">
      <alignment horizontal="left" vertical="center"/>
    </xf>
    <xf numFmtId="0" fontId="1" fillId="11" borderId="1" xfId="0" applyFont="1" applyFill="1" applyBorder="1" applyAlignment="1">
      <alignment horizontal="center" vertical="center"/>
    </xf>
    <xf numFmtId="0" fontId="0" fillId="11" borderId="5" xfId="0" applyFill="1" applyBorder="1" applyAlignment="1">
      <alignment vertical="center" wrapText="1"/>
    </xf>
    <xf numFmtId="0" fontId="4" fillId="11" borderId="5" xfId="0" applyFont="1" applyFill="1" applyBorder="1" applyAlignment="1">
      <alignment horizontal="center" vertical="center"/>
    </xf>
    <xf numFmtId="0" fontId="0" fillId="11" borderId="5" xfId="0" applyFill="1" applyBorder="1" applyAlignment="1">
      <alignment vertical="center"/>
    </xf>
    <xf numFmtId="0" fontId="0" fillId="11" borderId="6" xfId="0" applyFill="1" applyBorder="1" applyAlignment="1">
      <alignment vertical="center"/>
    </xf>
    <xf numFmtId="0" fontId="1" fillId="11" borderId="3" xfId="0" applyFont="1" applyFill="1" applyBorder="1" applyAlignment="1">
      <alignment horizontal="center" vertical="center" wrapText="1"/>
    </xf>
    <xf numFmtId="0" fontId="9" fillId="11" borderId="0" xfId="0" applyFont="1" applyFill="1" applyAlignment="1">
      <alignment vertical="center" wrapText="1"/>
    </xf>
    <xf numFmtId="0" fontId="9" fillId="11" borderId="0" xfId="0" applyFont="1" applyFill="1" applyAlignment="1">
      <alignment horizontal="center" vertical="center"/>
    </xf>
    <xf numFmtId="0" fontId="0" fillId="11" borderId="7" xfId="0" applyFill="1" applyBorder="1" applyAlignment="1">
      <alignment vertical="center" wrapText="1"/>
    </xf>
    <xf numFmtId="0" fontId="20" fillId="0" borderId="0" xfId="0" applyFont="1" applyAlignment="1">
      <alignment vertical="center" wrapText="1"/>
    </xf>
    <xf numFmtId="0" fontId="1" fillId="0" borderId="34" xfId="0" applyFont="1" applyBorder="1" applyAlignment="1">
      <alignment horizontal="center" vertical="center"/>
    </xf>
    <xf numFmtId="0" fontId="0" fillId="0" borderId="35" xfId="0" applyBorder="1" applyAlignment="1">
      <alignment vertical="center" wrapText="1"/>
    </xf>
    <xf numFmtId="0" fontId="2" fillId="0" borderId="35" xfId="0" applyFont="1"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1" fillId="0" borderId="1" xfId="0" applyFont="1" applyBorder="1" applyAlignment="1">
      <alignment horizontal="center" vertical="center" wrapText="1"/>
    </xf>
    <xf numFmtId="0" fontId="1" fillId="0" borderId="5" xfId="0" applyFont="1" applyBorder="1" applyAlignment="1">
      <alignment vertical="center" wrapText="1"/>
    </xf>
    <xf numFmtId="4" fontId="0" fillId="0" borderId="0" xfId="0" applyNumberFormat="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right" vertical="center" wrapText="1"/>
    </xf>
    <xf numFmtId="4" fontId="4" fillId="0" borderId="0" xfId="0" applyNumberFormat="1" applyFont="1" applyAlignment="1">
      <alignment vertical="center" wrapText="1"/>
    </xf>
    <xf numFmtId="0" fontId="0" fillId="0" borderId="7" xfId="0" applyBorder="1" applyAlignment="1">
      <alignment vertical="center" wrapText="1"/>
    </xf>
    <xf numFmtId="0" fontId="5" fillId="0" borderId="0" xfId="0" applyFont="1" applyAlignment="1">
      <alignment horizontal="center" vertical="center"/>
    </xf>
    <xf numFmtId="0" fontId="1" fillId="0" borderId="3" xfId="0" applyFont="1" applyBorder="1" applyAlignment="1">
      <alignment horizontal="center" vertical="center" wrapText="1"/>
    </xf>
    <xf numFmtId="0" fontId="1" fillId="0" borderId="37" xfId="0" applyFont="1" applyBorder="1" applyAlignment="1">
      <alignment horizontal="center" vertical="center"/>
    </xf>
    <xf numFmtId="0" fontId="0" fillId="0" borderId="38" xfId="0" applyBorder="1" applyAlignment="1">
      <alignment vertical="center"/>
    </xf>
    <xf numFmtId="0" fontId="5" fillId="0" borderId="38" xfId="0" applyFont="1" applyBorder="1" applyAlignment="1">
      <alignment horizontal="center" vertical="center"/>
    </xf>
    <xf numFmtId="0" fontId="4" fillId="0" borderId="38" xfId="0" applyFont="1" applyBorder="1" applyAlignment="1">
      <alignment horizontal="center" vertical="center"/>
    </xf>
    <xf numFmtId="0" fontId="0" fillId="0" borderId="39" xfId="0" applyBorder="1" applyAlignment="1">
      <alignment vertical="center"/>
    </xf>
    <xf numFmtId="0" fontId="1" fillId="0" borderId="37" xfId="0" applyFont="1" applyBorder="1" applyAlignment="1">
      <alignment horizontal="center" vertical="center" wrapText="1"/>
    </xf>
    <xf numFmtId="0" fontId="1" fillId="0" borderId="38" xfId="0" applyFont="1" applyBorder="1" applyAlignment="1">
      <alignment vertical="center" wrapText="1"/>
    </xf>
    <xf numFmtId="0" fontId="0" fillId="0" borderId="39" xfId="0" applyBorder="1" applyAlignment="1">
      <alignment vertical="center" wrapText="1"/>
    </xf>
    <xf numFmtId="0" fontId="1" fillId="0" borderId="34" xfId="0" applyFont="1" applyBorder="1" applyAlignment="1">
      <alignment horizontal="center"/>
    </xf>
    <xf numFmtId="0" fontId="0" fillId="0" borderId="7" xfId="0" applyBorder="1"/>
    <xf numFmtId="0" fontId="0" fillId="0" borderId="0" xfId="0" applyAlignment="1">
      <alignment horizontal="center" wrapText="1"/>
    </xf>
    <xf numFmtId="0" fontId="1" fillId="0" borderId="34" xfId="0" applyFont="1" applyBorder="1" applyAlignment="1">
      <alignment horizontal="center" wrapText="1"/>
    </xf>
    <xf numFmtId="0" fontId="1" fillId="0" borderId="35" xfId="0" applyFont="1" applyBorder="1" applyAlignment="1">
      <alignment wrapText="1"/>
    </xf>
    <xf numFmtId="0" fontId="0" fillId="0" borderId="36" xfId="0" applyBorder="1" applyAlignment="1">
      <alignment wrapText="1"/>
    </xf>
    <xf numFmtId="0" fontId="0" fillId="0" borderId="0" xfId="0" applyAlignment="1">
      <alignment wrapText="1"/>
    </xf>
    <xf numFmtId="0" fontId="20" fillId="0" borderId="0" xfId="0" applyFont="1" applyAlignment="1">
      <alignment wrapText="1"/>
    </xf>
    <xf numFmtId="0" fontId="4" fillId="0" borderId="0" xfId="0" applyFont="1" applyAlignment="1">
      <alignment vertical="center"/>
    </xf>
    <xf numFmtId="0" fontId="32" fillId="0" borderId="0" xfId="0" applyFont="1" applyAlignment="1">
      <alignment horizontal="right" vertical="center" wrapText="1"/>
    </xf>
    <xf numFmtId="0" fontId="29" fillId="0" borderId="38" xfId="0" applyFont="1" applyBorder="1" applyAlignment="1">
      <alignment horizontal="right"/>
    </xf>
    <xf numFmtId="0" fontId="4" fillId="0" borderId="34" xfId="0" applyFont="1" applyBorder="1" applyAlignment="1">
      <alignment horizontal="center" vertical="center" wrapText="1"/>
    </xf>
    <xf numFmtId="0" fontId="4" fillId="0" borderId="35" xfId="0" applyFont="1" applyBorder="1" applyAlignment="1">
      <alignment vertical="center" wrapText="1"/>
    </xf>
    <xf numFmtId="0" fontId="0" fillId="0" borderId="36" xfId="0" applyBorder="1" applyAlignment="1">
      <alignment vertical="center" wrapText="1"/>
    </xf>
    <xf numFmtId="0" fontId="2" fillId="0" borderId="8" xfId="0" applyFont="1" applyBorder="1" applyAlignment="1">
      <alignment vertical="center"/>
    </xf>
    <xf numFmtId="0" fontId="4" fillId="0" borderId="2" xfId="0" applyFont="1" applyBorder="1" applyAlignment="1">
      <alignment horizontal="center" vertical="center" wrapText="1"/>
    </xf>
    <xf numFmtId="0" fontId="4" fillId="0" borderId="8" xfId="0" applyFont="1" applyBorder="1" applyAlignment="1">
      <alignment vertical="center" wrapText="1"/>
    </xf>
    <xf numFmtId="0" fontId="0" fillId="0" borderId="9" xfId="0" applyBorder="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1" fillId="11" borderId="1" xfId="0" applyFont="1" applyFill="1" applyBorder="1" applyAlignment="1">
      <alignment horizontal="center" vertical="center" wrapText="1"/>
    </xf>
    <xf numFmtId="0" fontId="2" fillId="11" borderId="5" xfId="0" applyFont="1" applyFill="1" applyBorder="1" applyAlignment="1">
      <alignment vertical="center"/>
    </xf>
    <xf numFmtId="0" fontId="0" fillId="11" borderId="6" xfId="0" applyFill="1" applyBorder="1" applyAlignment="1">
      <alignment vertical="center" wrapText="1"/>
    </xf>
    <xf numFmtId="0" fontId="1" fillId="0" borderId="34" xfId="0" applyFont="1" applyBorder="1" applyAlignment="1">
      <alignment horizontal="center" vertical="center" wrapText="1"/>
    </xf>
    <xf numFmtId="0" fontId="2" fillId="0" borderId="36" xfId="0" applyFont="1" applyBorder="1" applyAlignment="1">
      <alignment horizontal="center" vertical="center" wrapText="1"/>
    </xf>
    <xf numFmtId="4" fontId="2" fillId="0" borderId="7" xfId="0" applyNumberFormat="1" applyFont="1" applyBorder="1" applyAlignment="1">
      <alignment horizontal="center" vertical="center" wrapText="1"/>
    </xf>
    <xf numFmtId="0" fontId="4" fillId="0" borderId="3" xfId="0" applyFont="1" applyBorder="1" applyAlignment="1">
      <alignment horizontal="right" vertical="center"/>
    </xf>
    <xf numFmtId="4" fontId="4" fillId="0" borderId="0" xfId="0" applyNumberFormat="1" applyFont="1" applyAlignment="1">
      <alignment horizontal="right" vertical="center" wrapText="1" indent="1"/>
    </xf>
    <xf numFmtId="0" fontId="4" fillId="0" borderId="7" xfId="0" quotePrefix="1" applyFont="1" applyBorder="1" applyAlignment="1">
      <alignment vertical="center" wrapText="1"/>
    </xf>
    <xf numFmtId="0" fontId="5" fillId="0" borderId="0" xfId="0" applyFont="1" applyAlignment="1">
      <alignment vertical="center"/>
    </xf>
    <xf numFmtId="4" fontId="2" fillId="0" borderId="7" xfId="0" quotePrefix="1" applyNumberFormat="1" applyFont="1" applyBorder="1" applyAlignment="1">
      <alignment horizontal="center" vertical="center" wrapText="1"/>
    </xf>
    <xf numFmtId="0" fontId="0" fillId="0" borderId="4" xfId="0" applyBorder="1" applyAlignment="1">
      <alignment horizontal="center" vertical="center" wrapText="1"/>
    </xf>
    <xf numFmtId="4" fontId="0" fillId="0" borderId="4" xfId="0" applyNumberFormat="1" applyBorder="1" applyAlignment="1">
      <alignment horizontal="center" vertical="center" wrapText="1"/>
    </xf>
    <xf numFmtId="0" fontId="4" fillId="0" borderId="38" xfId="0" applyFont="1" applyBorder="1" applyAlignment="1">
      <alignment vertical="center"/>
    </xf>
    <xf numFmtId="4" fontId="2" fillId="0" borderId="39" xfId="0" quotePrefix="1" applyNumberFormat="1" applyFont="1" applyBorder="1" applyAlignment="1">
      <alignment horizontal="center" vertical="center" wrapText="1"/>
    </xf>
    <xf numFmtId="0" fontId="1" fillId="0" borderId="37" xfId="0" applyFont="1" applyBorder="1" applyAlignment="1">
      <alignment horizontal="left" vertical="center"/>
    </xf>
    <xf numFmtId="0" fontId="1" fillId="0" borderId="38" xfId="0" applyFont="1" applyBorder="1" applyAlignment="1">
      <alignment horizontal="right" vertical="center" wrapText="1" indent="1"/>
    </xf>
    <xf numFmtId="0" fontId="4" fillId="0" borderId="35" xfId="0" applyFont="1" applyBorder="1" applyAlignment="1">
      <alignment vertical="center"/>
    </xf>
    <xf numFmtId="4" fontId="2" fillId="0" borderId="36" xfId="0" quotePrefix="1" applyNumberFormat="1" applyFont="1" applyBorder="1" applyAlignment="1">
      <alignment horizontal="center" vertical="center" wrapText="1"/>
    </xf>
    <xf numFmtId="0" fontId="0" fillId="0" borderId="0" xfId="0" applyAlignment="1">
      <alignment horizontal="right" vertical="center" wrapText="1"/>
    </xf>
    <xf numFmtId="0" fontId="1" fillId="0" borderId="0" xfId="0" applyFont="1" applyAlignment="1">
      <alignment horizontal="left" vertical="top" wrapText="1"/>
    </xf>
    <xf numFmtId="0" fontId="0" fillId="0" borderId="3" xfId="0" applyBorder="1" applyAlignment="1">
      <alignment horizontal="left" vertical="center"/>
    </xf>
    <xf numFmtId="0" fontId="27" fillId="0" borderId="0" xfId="0" applyFont="1" applyAlignment="1">
      <alignment horizontal="left" vertical="center"/>
    </xf>
    <xf numFmtId="0" fontId="20" fillId="0" borderId="40" xfId="0" applyFont="1" applyBorder="1" applyAlignment="1">
      <alignment vertical="center" wrapText="1"/>
    </xf>
    <xf numFmtId="4" fontId="0" fillId="0" borderId="20" xfId="0" applyNumberFormat="1" applyBorder="1" applyAlignment="1">
      <alignment horizontal="center" vertical="center" wrapText="1"/>
    </xf>
    <xf numFmtId="0" fontId="1" fillId="0" borderId="2" xfId="0" applyFont="1" applyBorder="1" applyAlignment="1">
      <alignment horizontal="center" vertical="center" wrapText="1"/>
    </xf>
    <xf numFmtId="4" fontId="2" fillId="0" borderId="8" xfId="0" applyNumberFormat="1" applyFont="1" applyBorder="1" applyAlignment="1">
      <alignment vertical="center"/>
    </xf>
    <xf numFmtId="0" fontId="4" fillId="0" borderId="2" xfId="0" applyFont="1" applyBorder="1" applyAlignment="1">
      <alignment horizontal="left" vertical="center"/>
    </xf>
    <xf numFmtId="0" fontId="20" fillId="0" borderId="41" xfId="0" applyFont="1" applyBorder="1" applyAlignment="1">
      <alignment vertical="center" wrapText="1"/>
    </xf>
    <xf numFmtId="0" fontId="0" fillId="0" borderId="42" xfId="0" applyBorder="1" applyAlignment="1">
      <alignment horizontal="center" vertical="center" wrapText="1"/>
    </xf>
    <xf numFmtId="4" fontId="2" fillId="0" borderId="0" xfId="0" applyNumberFormat="1" applyFont="1" applyAlignment="1">
      <alignment vertical="center"/>
    </xf>
    <xf numFmtId="0" fontId="4" fillId="0" borderId="0" xfId="0" applyFont="1" applyAlignment="1">
      <alignment horizontal="left" vertical="center"/>
    </xf>
    <xf numFmtId="0" fontId="6" fillId="11" borderId="5" xfId="0" applyFont="1" applyFill="1" applyBorder="1" applyAlignment="1">
      <alignment horizontal="center" vertical="center"/>
    </xf>
    <xf numFmtId="0" fontId="1" fillId="11" borderId="0" xfId="0" applyFont="1" applyFill="1" applyAlignment="1">
      <alignment vertical="center" wrapText="1"/>
    </xf>
    <xf numFmtId="0" fontId="0" fillId="0" borderId="1" xfId="0" applyBorder="1" applyAlignment="1">
      <alignment horizontal="left" vertical="center"/>
    </xf>
    <xf numFmtId="0" fontId="1" fillId="0" borderId="5" xfId="0" applyFont="1" applyBorder="1" applyAlignment="1">
      <alignment vertical="center"/>
    </xf>
    <xf numFmtId="0" fontId="0" fillId="0" borderId="6" xfId="0" applyBorder="1" applyAlignment="1">
      <alignment vertical="center" wrapText="1"/>
    </xf>
    <xf numFmtId="0" fontId="1" fillId="0" borderId="4" xfId="0" applyFont="1" applyBorder="1" applyAlignment="1">
      <alignment horizontal="right" vertical="center"/>
    </xf>
    <xf numFmtId="4" fontId="1" fillId="0" borderId="4" xfId="0" applyNumberFormat="1" applyFont="1" applyBorder="1" applyAlignment="1">
      <alignment horizontal="center" vertical="center" wrapText="1"/>
    </xf>
    <xf numFmtId="165" fontId="0" fillId="0" borderId="0" xfId="0" applyNumberFormat="1" applyAlignment="1">
      <alignment vertical="center" wrapText="1"/>
    </xf>
    <xf numFmtId="0" fontId="0" fillId="0" borderId="4" xfId="0" applyBorder="1" applyAlignment="1">
      <alignment vertical="center" wrapText="1"/>
    </xf>
    <xf numFmtId="0" fontId="0" fillId="0" borderId="38" xfId="0" applyBorder="1" applyAlignment="1">
      <alignment vertical="center" wrapText="1"/>
    </xf>
    <xf numFmtId="4" fontId="0" fillId="0" borderId="38" xfId="0" applyNumberFormat="1" applyBorder="1" applyAlignment="1">
      <alignment horizontal="center" vertical="center"/>
    </xf>
    <xf numFmtId="0" fontId="4" fillId="0" borderId="38" xfId="0" applyFont="1" applyBorder="1" applyAlignment="1">
      <alignment horizontal="left" vertical="center"/>
    </xf>
    <xf numFmtId="4" fontId="20" fillId="0" borderId="4" xfId="0" applyNumberFormat="1" applyFont="1" applyBorder="1" applyAlignment="1">
      <alignment horizontal="center" vertical="center" wrapText="1"/>
    </xf>
    <xf numFmtId="4" fontId="2" fillId="0" borderId="35" xfId="0" applyNumberFormat="1" applyFont="1" applyBorder="1" applyAlignment="1">
      <alignment horizontal="center" vertical="center"/>
    </xf>
    <xf numFmtId="4" fontId="0" fillId="0" borderId="35" xfId="0" applyNumberFormat="1" applyBorder="1" applyAlignment="1">
      <alignment horizontal="center" vertical="center"/>
    </xf>
    <xf numFmtId="0" fontId="0" fillId="0" borderId="3" xfId="0" applyBorder="1" applyAlignment="1">
      <alignment vertical="center" wrapText="1"/>
    </xf>
    <xf numFmtId="0" fontId="1" fillId="0" borderId="40" xfId="0" applyFont="1" applyBorder="1" applyAlignment="1">
      <alignment horizontal="right" vertical="center"/>
    </xf>
    <xf numFmtId="0" fontId="0" fillId="0" borderId="20" xfId="0" applyBorder="1" applyAlignment="1">
      <alignment horizontal="center" vertical="center" wrapText="1"/>
    </xf>
    <xf numFmtId="4" fontId="20" fillId="0" borderId="0" xfId="0" applyNumberFormat="1" applyFont="1" applyAlignment="1">
      <alignment vertical="center" wrapText="1"/>
    </xf>
    <xf numFmtId="0" fontId="16" fillId="0" borderId="0" xfId="0" applyFont="1" applyAlignment="1">
      <alignment vertical="center"/>
    </xf>
    <xf numFmtId="0" fontId="1" fillId="0" borderId="41" xfId="0" applyFont="1" applyBorder="1" applyAlignment="1">
      <alignment horizontal="right" vertical="center"/>
    </xf>
    <xf numFmtId="0" fontId="13" fillId="0" borderId="0" xfId="0" applyFont="1" applyAlignment="1">
      <alignment horizontal="right" vertical="center" wrapText="1"/>
    </xf>
    <xf numFmtId="0" fontId="13" fillId="0" borderId="0" xfId="0" applyFont="1" applyAlignment="1">
      <alignment horizontal="right" vertical="center"/>
    </xf>
    <xf numFmtId="0" fontId="1" fillId="0" borderId="43" xfId="0" applyFont="1" applyBorder="1" applyAlignment="1">
      <alignment horizontal="left" vertical="center"/>
    </xf>
    <xf numFmtId="0" fontId="16" fillId="0" borderId="38" xfId="0" applyFont="1" applyBorder="1" applyAlignment="1">
      <alignment vertical="center"/>
    </xf>
    <xf numFmtId="0" fontId="0" fillId="0" borderId="37" xfId="0" applyBorder="1" applyAlignment="1">
      <alignment vertical="center" wrapText="1"/>
    </xf>
    <xf numFmtId="0" fontId="4" fillId="0" borderId="39" xfId="0" quotePrefix="1" applyFont="1" applyBorder="1" applyAlignment="1">
      <alignment vertical="center" wrapText="1"/>
    </xf>
    <xf numFmtId="0" fontId="3" fillId="0" borderId="35" xfId="0" applyFont="1" applyBorder="1" applyAlignment="1">
      <alignment vertical="center" wrapText="1"/>
    </xf>
    <xf numFmtId="0" fontId="1" fillId="0" borderId="0" xfId="0" applyFont="1" applyAlignment="1">
      <alignment vertical="top" wrapText="1"/>
    </xf>
    <xf numFmtId="0" fontId="0" fillId="0" borderId="38" xfId="0" applyBorder="1" applyAlignment="1">
      <alignment horizontal="center" vertical="center" wrapText="1"/>
    </xf>
    <xf numFmtId="0" fontId="0" fillId="0" borderId="38" xfId="0" applyBorder="1" applyAlignment="1">
      <alignment horizontal="center" vertical="center"/>
    </xf>
    <xf numFmtId="0" fontId="4" fillId="0" borderId="38" xfId="0" applyFont="1" applyBorder="1" applyAlignment="1">
      <alignment vertical="center" wrapText="1"/>
    </xf>
    <xf numFmtId="0" fontId="20" fillId="0" borderId="4" xfId="0" applyFont="1" applyBorder="1" applyAlignment="1">
      <alignment horizontal="center" vertical="center" wrapText="1"/>
    </xf>
    <xf numFmtId="0" fontId="20" fillId="0" borderId="4" xfId="0" applyFont="1" applyBorder="1" applyAlignment="1">
      <alignment horizontal="center" vertical="center"/>
    </xf>
    <xf numFmtId="0" fontId="1" fillId="0" borderId="38" xfId="0" applyFont="1" applyBorder="1" applyAlignment="1">
      <alignment vertical="center"/>
    </xf>
    <xf numFmtId="4" fontId="5" fillId="0" borderId="35" xfId="0" applyNumberFormat="1" applyFont="1" applyBorder="1" applyAlignment="1">
      <alignment horizontal="center" vertical="center"/>
    </xf>
    <xf numFmtId="0" fontId="1" fillId="0" borderId="4" xfId="0" applyFont="1" applyBorder="1" applyAlignment="1">
      <alignment horizontal="center" vertical="center"/>
    </xf>
    <xf numFmtId="0" fontId="13" fillId="0" borderId="33" xfId="0" applyFont="1" applyBorder="1" applyAlignment="1">
      <alignment horizontal="center" vertical="center" wrapText="1"/>
    </xf>
    <xf numFmtId="0" fontId="0" fillId="0" borderId="38" xfId="0" applyBorder="1" applyAlignment="1">
      <alignment horizontal="right" vertical="center" wrapText="1"/>
    </xf>
    <xf numFmtId="0" fontId="0" fillId="0" borderId="38" xfId="0" applyBorder="1" applyAlignment="1">
      <alignment horizontal="right" vertical="center"/>
    </xf>
    <xf numFmtId="0" fontId="0" fillId="0" borderId="37" xfId="0" applyBorder="1"/>
    <xf numFmtId="0" fontId="0" fillId="0" borderId="38" xfId="0" applyBorder="1"/>
    <xf numFmtId="0" fontId="0" fillId="0" borderId="39" xfId="0" applyBorder="1"/>
    <xf numFmtId="0" fontId="4" fillId="0" borderId="7" xfId="0" applyFont="1" applyBorder="1"/>
    <xf numFmtId="0" fontId="10" fillId="0" borderId="4" xfId="0" applyFont="1" applyBorder="1" applyAlignment="1">
      <alignment horizontal="center" vertical="center"/>
    </xf>
    <xf numFmtId="0" fontId="0" fillId="0" borderId="3" xfId="0" applyBorder="1"/>
    <xf numFmtId="0" fontId="0" fillId="0" borderId="2" xfId="0" applyBorder="1" applyAlignment="1">
      <alignment vertical="center"/>
    </xf>
    <xf numFmtId="4" fontId="15" fillId="0" borderId="0" xfId="0" applyNumberFormat="1" applyFont="1" applyAlignment="1">
      <alignment horizontal="center" vertical="center" wrapText="1"/>
    </xf>
    <xf numFmtId="4" fontId="15" fillId="0" borderId="0" xfId="0" applyNumberFormat="1" applyFont="1" applyAlignment="1">
      <alignment vertical="center" wrapText="1"/>
    </xf>
    <xf numFmtId="0" fontId="0" fillId="0" borderId="5" xfId="0" applyBorder="1" applyAlignment="1">
      <alignment vertical="center" wrapText="1"/>
    </xf>
    <xf numFmtId="0" fontId="2" fillId="0" borderId="5" xfId="0" applyFont="1" applyBorder="1" applyAlignment="1">
      <alignment vertical="center"/>
    </xf>
    <xf numFmtId="0" fontId="1" fillId="13" borderId="3" xfId="0" applyFont="1" applyFill="1" applyBorder="1" applyAlignment="1">
      <alignment horizontal="center" vertical="center"/>
    </xf>
    <xf numFmtId="0" fontId="4" fillId="0" borderId="0" xfId="0" applyFont="1" applyAlignment="1">
      <alignment vertical="top"/>
    </xf>
    <xf numFmtId="0" fontId="8" fillId="0" borderId="0" xfId="0" applyFont="1" applyAlignment="1">
      <alignment vertical="center"/>
    </xf>
    <xf numFmtId="0" fontId="16" fillId="0" borderId="0" xfId="0" applyFont="1" applyAlignment="1">
      <alignment vertical="center" wrapText="1"/>
    </xf>
    <xf numFmtId="0" fontId="0" fillId="0" borderId="6" xfId="0" applyBorder="1"/>
    <xf numFmtId="0" fontId="0" fillId="0" borderId="1" xfId="0" applyBorder="1"/>
    <xf numFmtId="0" fontId="0" fillId="0" borderId="5" xfId="0" applyBorder="1"/>
    <xf numFmtId="0" fontId="0" fillId="0" borderId="9" xfId="0" applyBorder="1"/>
    <xf numFmtId="0" fontId="0" fillId="16" borderId="0" xfId="0" applyFill="1" applyAlignment="1">
      <alignment vertical="center"/>
    </xf>
    <xf numFmtId="10" fontId="10" fillId="15" borderId="19" xfId="3" applyNumberFormat="1" applyFont="1" applyFill="1" applyBorder="1" applyAlignment="1" applyProtection="1">
      <alignment horizontal="center" vertical="center"/>
    </xf>
    <xf numFmtId="10" fontId="10" fillId="15" borderId="4" xfId="3" applyNumberFormat="1" applyFont="1" applyFill="1" applyBorder="1" applyAlignment="1" applyProtection="1">
      <alignment horizontal="center" vertical="center"/>
    </xf>
    <xf numFmtId="0" fontId="0" fillId="0" borderId="29" xfId="0" applyBorder="1" applyAlignment="1" applyProtection="1">
      <alignment horizontal="center" vertical="center"/>
      <protection locked="0"/>
    </xf>
    <xf numFmtId="0" fontId="1" fillId="3" borderId="30" xfId="0" applyFont="1" applyFill="1" applyBorder="1" applyAlignment="1" applyProtection="1">
      <alignment horizontal="center" vertical="center" wrapText="1"/>
      <protection locked="0"/>
    </xf>
    <xf numFmtId="0" fontId="0" fillId="0" borderId="5" xfId="0" applyBorder="1" applyAlignment="1">
      <alignment vertical="center"/>
    </xf>
    <xf numFmtId="0" fontId="0" fillId="13" borderId="0" xfId="0" applyFill="1" applyAlignment="1">
      <alignment horizontal="left" vertical="top"/>
    </xf>
    <xf numFmtId="0" fontId="0" fillId="13" borderId="0" xfId="0" applyFill="1" applyAlignment="1">
      <alignment vertical="center"/>
    </xf>
    <xf numFmtId="0" fontId="0" fillId="13" borderId="0" xfId="0" applyFill="1" applyAlignment="1">
      <alignment vertical="center" wrapText="1"/>
    </xf>
    <xf numFmtId="0" fontId="2" fillId="13" borderId="0" xfId="0" applyFont="1" applyFill="1" applyAlignment="1">
      <alignment vertical="center"/>
    </xf>
    <xf numFmtId="0" fontId="0" fillId="0" borderId="0" xfId="0" applyAlignment="1">
      <alignment horizontal="center" vertical="center" wrapText="1"/>
    </xf>
    <xf numFmtId="0" fontId="20" fillId="0" borderId="0" xfId="0" applyFont="1" applyAlignment="1">
      <alignment horizontal="center" vertical="center"/>
    </xf>
    <xf numFmtId="0" fontId="49" fillId="0" borderId="0" xfId="0" applyFont="1" applyAlignment="1">
      <alignment horizontal="right" vertical="center"/>
    </xf>
    <xf numFmtId="3" fontId="49" fillId="0" borderId="0" xfId="0" applyNumberFormat="1" applyFont="1" applyAlignment="1">
      <alignment horizontal="center" vertical="center"/>
    </xf>
    <xf numFmtId="4" fontId="49" fillId="0" borderId="0" xfId="0" applyNumberFormat="1" applyFont="1" applyAlignment="1">
      <alignment horizontal="center" vertical="center"/>
    </xf>
    <xf numFmtId="0" fontId="20" fillId="5" borderId="0" xfId="0" applyFont="1" applyFill="1" applyAlignment="1">
      <alignment vertical="center"/>
    </xf>
    <xf numFmtId="0" fontId="20" fillId="7" borderId="0" xfId="0" applyFont="1" applyFill="1" applyAlignment="1">
      <alignment vertical="center"/>
    </xf>
    <xf numFmtId="0" fontId="20" fillId="7" borderId="3" xfId="0" applyFont="1" applyFill="1" applyBorder="1" applyAlignment="1">
      <alignment horizontal="right" vertical="center"/>
    </xf>
    <xf numFmtId="4" fontId="20" fillId="7" borderId="0" xfId="0" applyNumberFormat="1" applyFont="1" applyFill="1" applyAlignment="1">
      <alignment horizontal="center" vertical="center"/>
    </xf>
    <xf numFmtId="0" fontId="20" fillId="7" borderId="7" xfId="0" applyFont="1" applyFill="1" applyBorder="1" applyAlignment="1">
      <alignment vertical="center"/>
    </xf>
    <xf numFmtId="0" fontId="0" fillId="7" borderId="3" xfId="0" applyFill="1" applyBorder="1" applyAlignment="1">
      <alignment horizontal="right" vertical="center" wrapText="1"/>
    </xf>
    <xf numFmtId="4" fontId="0" fillId="7" borderId="7" xfId="0" applyNumberFormat="1" applyFill="1" applyBorder="1" applyAlignment="1">
      <alignment horizontal="center" vertical="center" wrapText="1"/>
    </xf>
    <xf numFmtId="0" fontId="0" fillId="0" borderId="11" xfId="0" applyBorder="1" applyAlignment="1">
      <alignment vertical="center"/>
    </xf>
    <xf numFmtId="4" fontId="0" fillId="0" borderId="13" xfId="0" applyNumberFormat="1" applyBorder="1" applyAlignment="1">
      <alignment vertical="center"/>
    </xf>
    <xf numFmtId="0" fontId="1" fillId="5" borderId="2" xfId="0" applyFont="1" applyFill="1" applyBorder="1" applyAlignment="1">
      <alignment horizontal="right" vertical="center" wrapText="1"/>
    </xf>
    <xf numFmtId="4" fontId="1" fillId="5" borderId="9" xfId="0" applyNumberFormat="1" applyFont="1" applyFill="1" applyBorder="1" applyAlignment="1">
      <alignment horizontal="center" vertical="center" wrapText="1"/>
    </xf>
    <xf numFmtId="0" fontId="1" fillId="7" borderId="2" xfId="0" applyFont="1" applyFill="1" applyBorder="1" applyAlignment="1">
      <alignment horizontal="right" vertical="center" wrapText="1"/>
    </xf>
    <xf numFmtId="4" fontId="1" fillId="7" borderId="9" xfId="0" applyNumberFormat="1" applyFont="1" applyFill="1" applyBorder="1" applyAlignment="1">
      <alignment horizontal="center" vertical="center" wrapText="1"/>
    </xf>
    <xf numFmtId="0" fontId="0" fillId="0" borderId="46" xfId="0" applyBorder="1" applyAlignment="1">
      <alignment vertical="center"/>
    </xf>
    <xf numFmtId="0" fontId="0" fillId="0" borderId="24" xfId="0" applyBorder="1" applyAlignment="1">
      <alignment vertical="center"/>
    </xf>
    <xf numFmtId="0" fontId="1" fillId="0" borderId="46" xfId="0" applyFont="1" applyBorder="1" applyAlignment="1">
      <alignment horizontal="center" vertical="center"/>
    </xf>
    <xf numFmtId="4" fontId="0" fillId="11" borderId="46" xfId="0" applyNumberFormat="1" applyFill="1" applyBorder="1" applyAlignment="1">
      <alignment vertical="center"/>
    </xf>
    <xf numFmtId="4" fontId="0" fillId="0" borderId="46" xfId="0" applyNumberFormat="1" applyBorder="1" applyAlignment="1">
      <alignment vertical="center"/>
    </xf>
    <xf numFmtId="0" fontId="0" fillId="11" borderId="24" xfId="0" applyFill="1" applyBorder="1" applyAlignment="1">
      <alignment vertical="center"/>
    </xf>
    <xf numFmtId="0" fontId="0" fillId="0" borderId="42" xfId="0" applyBorder="1" applyAlignment="1">
      <alignment vertical="center"/>
    </xf>
    <xf numFmtId="4" fontId="0" fillId="0" borderId="32" xfId="0" applyNumberFormat="1" applyBorder="1" applyAlignment="1">
      <alignment vertical="center"/>
    </xf>
    <xf numFmtId="0" fontId="0" fillId="0" borderId="22" xfId="0" applyBorder="1" applyAlignment="1">
      <alignment vertical="center" wrapText="1"/>
    </xf>
    <xf numFmtId="0" fontId="0" fillId="0" borderId="20" xfId="0" applyBorder="1" applyAlignment="1">
      <alignment vertical="center"/>
    </xf>
    <xf numFmtId="0" fontId="0" fillId="0" borderId="47" xfId="0" applyBorder="1" applyAlignment="1">
      <alignment vertical="center" wrapText="1"/>
    </xf>
    <xf numFmtId="0" fontId="4" fillId="0" borderId="12" xfId="0" applyFont="1" applyBorder="1" applyAlignment="1">
      <alignment vertical="center" wrapText="1"/>
    </xf>
    <xf numFmtId="0" fontId="16" fillId="0" borderId="11" xfId="0" applyFont="1" applyBorder="1" applyAlignment="1">
      <alignment horizontal="left" vertical="center"/>
    </xf>
    <xf numFmtId="4" fontId="16" fillId="0" borderId="13" xfId="0" applyNumberFormat="1" applyFont="1" applyBorder="1" applyAlignment="1">
      <alignment vertical="center"/>
    </xf>
    <xf numFmtId="0" fontId="0" fillId="16" borderId="0" xfId="0" applyFill="1"/>
    <xf numFmtId="0" fontId="0" fillId="16" borderId="0" xfId="0" applyFill="1" applyAlignment="1">
      <alignment vertical="center" wrapText="1"/>
    </xf>
    <xf numFmtId="0" fontId="0" fillId="16" borderId="0" xfId="0" applyFill="1" applyAlignment="1">
      <alignment wrapText="1"/>
    </xf>
    <xf numFmtId="0" fontId="0" fillId="16" borderId="0" xfId="0" applyFill="1" applyAlignment="1">
      <alignment horizontal="center" vertical="center" wrapText="1"/>
    </xf>
    <xf numFmtId="0" fontId="0" fillId="17" borderId="0" xfId="0" applyFill="1" applyAlignment="1">
      <alignment vertical="center"/>
    </xf>
    <xf numFmtId="0" fontId="12" fillId="16" borderId="0" xfId="0" applyFont="1" applyFill="1" applyAlignment="1">
      <alignment vertical="top"/>
    </xf>
    <xf numFmtId="0" fontId="37" fillId="16" borderId="0" xfId="0" applyFont="1" applyFill="1" applyAlignment="1">
      <alignment vertical="top"/>
    </xf>
    <xf numFmtId="0" fontId="1" fillId="0" borderId="22" xfId="0" applyFont="1" applyBorder="1" applyAlignment="1">
      <alignment horizontal="right" vertical="center" wrapText="1"/>
    </xf>
    <xf numFmtId="4" fontId="13" fillId="0" borderId="22" xfId="0" applyNumberFormat="1" applyFont="1" applyBorder="1" applyAlignment="1">
      <alignment horizontal="center" vertical="center" wrapText="1"/>
    </xf>
    <xf numFmtId="4" fontId="1" fillId="0" borderId="22" xfId="0" applyNumberFormat="1" applyFont="1" applyBorder="1" applyAlignment="1">
      <alignment horizontal="center" vertical="center" wrapText="1"/>
    </xf>
    <xf numFmtId="164" fontId="1" fillId="3" borderId="11" xfId="2" applyNumberFormat="1" applyFont="1" applyFill="1" applyBorder="1" applyAlignment="1" applyProtection="1">
      <alignment horizontal="center" vertical="center"/>
      <protection locked="0"/>
    </xf>
    <xf numFmtId="4" fontId="1" fillId="0" borderId="7" xfId="0" applyNumberFormat="1" applyFont="1" applyBorder="1" applyAlignment="1">
      <alignment horizontal="left" vertical="center"/>
    </xf>
    <xf numFmtId="4" fontId="20" fillId="0" borderId="7" xfId="0" applyNumberFormat="1" applyFont="1" applyBorder="1" applyAlignment="1">
      <alignment horizontal="right" vertical="center" indent="1"/>
    </xf>
    <xf numFmtId="0" fontId="2" fillId="0" borderId="7" xfId="0" applyFont="1" applyBorder="1" applyAlignment="1">
      <alignment vertical="center"/>
    </xf>
    <xf numFmtId="0" fontId="2" fillId="0" borderId="45" xfId="0" applyFont="1" applyBorder="1" applyAlignment="1">
      <alignment vertical="center"/>
    </xf>
    <xf numFmtId="0" fontId="1" fillId="0" borderId="48" xfId="0" applyFont="1" applyBorder="1" applyAlignment="1">
      <alignment horizontal="center" vertical="center"/>
    </xf>
    <xf numFmtId="0" fontId="2" fillId="0" borderId="49" xfId="0" applyFont="1" applyBorder="1" applyAlignment="1">
      <alignment vertical="center"/>
    </xf>
    <xf numFmtId="0" fontId="11" fillId="4" borderId="15" xfId="0" applyFont="1" applyFill="1" applyBorder="1" applyAlignment="1">
      <alignment horizontal="center" vertical="top"/>
    </xf>
    <xf numFmtId="0" fontId="7" fillId="4" borderId="16" xfId="0" applyFont="1" applyFill="1" applyBorder="1" applyAlignment="1">
      <alignment horizontal="center" vertical="top"/>
    </xf>
    <xf numFmtId="0" fontId="7" fillId="4" borderId="16" xfId="0" applyFont="1" applyFill="1" applyBorder="1" applyAlignment="1">
      <alignment horizontal="center" vertical="top" wrapText="1"/>
    </xf>
    <xf numFmtId="0" fontId="50" fillId="4" borderId="16" xfId="0" applyFont="1" applyFill="1" applyBorder="1" applyAlignment="1">
      <alignment horizontal="center" vertical="top" wrapText="1"/>
    </xf>
    <xf numFmtId="0" fontId="16" fillId="2" borderId="16" xfId="0" applyFont="1" applyFill="1" applyBorder="1" applyAlignment="1">
      <alignment horizontal="center" vertical="top" wrapText="1"/>
    </xf>
    <xf numFmtId="0" fontId="1" fillId="11" borderId="3" xfId="0" applyFont="1" applyFill="1" applyBorder="1" applyAlignment="1">
      <alignment horizontal="center" vertical="center"/>
    </xf>
    <xf numFmtId="0" fontId="0" fillId="11" borderId="0" xfId="0" applyFill="1" applyAlignment="1">
      <alignment vertical="center" wrapText="1"/>
    </xf>
    <xf numFmtId="4" fontId="0" fillId="11" borderId="0" xfId="0" applyNumberFormat="1" applyFill="1" applyAlignment="1">
      <alignment vertical="center"/>
    </xf>
    <xf numFmtId="0" fontId="1" fillId="11" borderId="0" xfId="0" applyFont="1" applyFill="1" applyAlignment="1">
      <alignment horizontal="right" vertical="center"/>
    </xf>
    <xf numFmtId="0" fontId="0" fillId="0" borderId="0" xfId="0" applyAlignment="1">
      <alignment horizontal="right" vertical="center"/>
    </xf>
    <xf numFmtId="4" fontId="0" fillId="10" borderId="0" xfId="0" applyNumberFormat="1" applyFill="1" applyAlignment="1">
      <alignment vertical="center"/>
    </xf>
    <xf numFmtId="0" fontId="0" fillId="10" borderId="0" xfId="0" applyFill="1" applyAlignment="1">
      <alignment vertical="center"/>
    </xf>
    <xf numFmtId="0" fontId="0" fillId="0" borderId="44" xfId="0" applyBorder="1" applyAlignment="1">
      <alignment vertical="center"/>
    </xf>
    <xf numFmtId="0" fontId="0" fillId="0" borderId="52" xfId="0" applyBorder="1" applyAlignment="1">
      <alignment vertical="center"/>
    </xf>
    <xf numFmtId="0" fontId="1" fillId="0" borderId="44" xfId="0" applyFont="1" applyBorder="1" applyAlignment="1">
      <alignment horizontal="center" vertical="center"/>
    </xf>
    <xf numFmtId="0" fontId="0" fillId="0" borderId="53" xfId="0" applyBorder="1" applyAlignment="1">
      <alignment vertical="center"/>
    </xf>
    <xf numFmtId="49" fontId="1" fillId="0" borderId="8" xfId="0" applyNumberFormat="1" applyFont="1" applyBorder="1" applyAlignment="1">
      <alignment horizontal="right" vertical="center"/>
    </xf>
    <xf numFmtId="3" fontId="1" fillId="0" borderId="0" xfId="0" applyNumberFormat="1" applyFont="1" applyAlignment="1">
      <alignment horizontal="center" vertical="center"/>
    </xf>
    <xf numFmtId="0" fontId="0" fillId="0" borderId="0" xfId="0" applyAlignment="1">
      <alignment horizontal="left" vertical="center"/>
    </xf>
    <xf numFmtId="0" fontId="0" fillId="0" borderId="8" xfId="0" applyBorder="1" applyAlignment="1">
      <alignment horizontal="center" vertical="center"/>
    </xf>
    <xf numFmtId="0" fontId="46" fillId="0" borderId="25" xfId="0" applyFont="1" applyBorder="1" applyAlignment="1">
      <alignment horizontal="center" vertical="center" wrapText="1"/>
    </xf>
    <xf numFmtId="0" fontId="1" fillId="0" borderId="26" xfId="0" applyFont="1" applyBorder="1" applyAlignment="1">
      <alignment horizontal="left" vertical="center" wrapText="1"/>
    </xf>
    <xf numFmtId="0" fontId="1" fillId="0" borderId="27" xfId="0" applyFont="1" applyBorder="1" applyAlignment="1">
      <alignment horizontal="center" vertical="center" wrapText="1"/>
    </xf>
    <xf numFmtId="0" fontId="1" fillId="16" borderId="0" xfId="0" applyFont="1" applyFill="1" applyAlignment="1">
      <alignment vertical="center" wrapText="1"/>
    </xf>
    <xf numFmtId="0" fontId="46" fillId="0" borderId="0" xfId="0" applyFont="1" applyAlignment="1">
      <alignment horizontal="center" vertical="center" wrapText="1"/>
    </xf>
    <xf numFmtId="0" fontId="12" fillId="0" borderId="4" xfId="0" applyFont="1" applyBorder="1" applyAlignment="1">
      <alignment horizontal="center" vertical="center" wrapText="1"/>
    </xf>
    <xf numFmtId="0" fontId="46" fillId="12" borderId="4" xfId="0" applyFont="1" applyFill="1" applyBorder="1" applyAlignment="1">
      <alignment horizontal="center" vertical="center" wrapText="1"/>
    </xf>
    <xf numFmtId="0" fontId="1" fillId="12" borderId="4" xfId="0" applyFont="1" applyFill="1" applyBorder="1" applyAlignment="1">
      <alignment horizontal="left" vertical="center" wrapText="1"/>
    </xf>
    <xf numFmtId="0" fontId="1" fillId="12" borderId="4" xfId="0" applyFont="1" applyFill="1" applyBorder="1" applyAlignment="1">
      <alignment horizontal="center" vertical="center" wrapText="1"/>
    </xf>
    <xf numFmtId="0" fontId="1" fillId="12" borderId="31" xfId="0" applyFont="1" applyFill="1" applyBorder="1" applyAlignment="1">
      <alignment horizontal="center" vertical="center" wrapText="1"/>
    </xf>
    <xf numFmtId="164" fontId="1" fillId="0" borderId="4" xfId="0" applyNumberFormat="1" applyFont="1" applyBorder="1" applyAlignment="1">
      <alignment horizontal="center" vertical="center"/>
    </xf>
    <xf numFmtId="0" fontId="0" fillId="0" borderId="4" xfId="0" applyBorder="1" applyAlignment="1">
      <alignment vertical="center"/>
    </xf>
    <xf numFmtId="0" fontId="12" fillId="0" borderId="19" xfId="0" applyFont="1" applyBorder="1" applyAlignment="1">
      <alignment horizontal="center" vertical="center" wrapText="1"/>
    </xf>
    <xf numFmtId="0" fontId="46" fillId="12" borderId="19" xfId="0" applyFont="1" applyFill="1" applyBorder="1" applyAlignment="1">
      <alignment horizontal="center" vertical="center" wrapText="1"/>
    </xf>
    <xf numFmtId="0" fontId="1" fillId="12" borderId="19" xfId="0" applyFont="1" applyFill="1" applyBorder="1" applyAlignment="1">
      <alignment horizontal="left" vertical="center" wrapText="1"/>
    </xf>
    <xf numFmtId="0" fontId="1" fillId="12" borderId="19" xfId="0" applyFont="1" applyFill="1" applyBorder="1" applyAlignment="1">
      <alignment horizontal="center" vertical="center" wrapText="1"/>
    </xf>
    <xf numFmtId="0" fontId="1" fillId="12" borderId="41" xfId="0" applyFont="1" applyFill="1" applyBorder="1" applyAlignment="1">
      <alignment horizontal="center" vertical="center" wrapText="1"/>
    </xf>
    <xf numFmtId="0" fontId="1" fillId="12" borderId="0" xfId="0" applyFont="1" applyFill="1" applyAlignment="1">
      <alignment horizontal="center" vertical="center" wrapText="1"/>
    </xf>
    <xf numFmtId="0" fontId="1" fillId="12" borderId="0" xfId="0" applyFont="1" applyFill="1" applyAlignment="1">
      <alignment horizontal="left" vertical="center" wrapText="1"/>
    </xf>
    <xf numFmtId="164" fontId="1" fillId="0" borderId="0" xfId="0" applyNumberFormat="1" applyFont="1" applyAlignment="1">
      <alignment horizontal="center" vertical="center"/>
    </xf>
    <xf numFmtId="0" fontId="12" fillId="5" borderId="19" xfId="0" applyFont="1" applyFill="1" applyBorder="1" applyAlignment="1">
      <alignment horizontal="center" vertical="center"/>
    </xf>
    <xf numFmtId="1" fontId="10" fillId="15" borderId="19" xfId="0" applyNumberFormat="1" applyFont="1" applyFill="1" applyBorder="1" applyAlignment="1">
      <alignment horizontal="center" vertical="center"/>
    </xf>
    <xf numFmtId="1" fontId="10" fillId="15" borderId="19" xfId="0" applyNumberFormat="1" applyFont="1" applyFill="1" applyBorder="1" applyAlignment="1">
      <alignment horizontal="left" vertical="center"/>
    </xf>
    <xf numFmtId="1" fontId="10" fillId="15" borderId="41" xfId="0" applyNumberFormat="1" applyFont="1" applyFill="1" applyBorder="1" applyAlignment="1">
      <alignment horizontal="center" vertical="center"/>
    </xf>
    <xf numFmtId="4" fontId="0" fillId="17" borderId="0" xfId="0" applyNumberFormat="1" applyFill="1" applyAlignment="1">
      <alignment horizontal="center" vertical="center"/>
    </xf>
    <xf numFmtId="0" fontId="0" fillId="0" borderId="29" xfId="0" applyBorder="1" applyAlignment="1">
      <alignment horizontal="center" vertical="center"/>
    </xf>
    <xf numFmtId="1" fontId="0" fillId="15" borderId="0" xfId="0" applyNumberFormat="1" applyFill="1" applyAlignment="1">
      <alignment horizontal="left" vertical="center"/>
    </xf>
    <xf numFmtId="1" fontId="10" fillId="15" borderId="4" xfId="0" applyNumberFormat="1" applyFont="1" applyFill="1" applyBorder="1" applyAlignment="1">
      <alignment horizontal="center" vertical="center"/>
    </xf>
    <xf numFmtId="1" fontId="10" fillId="15" borderId="4" xfId="0" applyNumberFormat="1" applyFont="1" applyFill="1" applyBorder="1" applyAlignment="1">
      <alignment horizontal="left" vertical="center"/>
    </xf>
    <xf numFmtId="1" fontId="10" fillId="15" borderId="31" xfId="0" applyNumberFormat="1" applyFont="1" applyFill="1" applyBorder="1" applyAlignment="1">
      <alignment horizontal="center" vertical="center"/>
    </xf>
    <xf numFmtId="0" fontId="40" fillId="0" borderId="0" xfId="0" applyFont="1" applyAlignment="1">
      <alignment horizontal="left" vertical="center" wrapText="1"/>
    </xf>
    <xf numFmtId="0" fontId="0" fillId="0" borderId="0" xfId="0" applyAlignment="1">
      <alignment horizontal="left" vertical="center" wrapText="1"/>
    </xf>
    <xf numFmtId="0" fontId="33" fillId="0" borderId="7" xfId="0" applyFont="1" applyBorder="1" applyAlignment="1">
      <alignment horizontal="left" vertical="center" wrapText="1"/>
    </xf>
    <xf numFmtId="39" fontId="0" fillId="0" borderId="0" xfId="4" applyNumberFormat="1" applyFont="1" applyAlignment="1">
      <alignment vertical="center"/>
    </xf>
    <xf numFmtId="0" fontId="1" fillId="0" borderId="0" xfId="0" applyFont="1" applyAlignment="1">
      <alignment horizontal="right" vertical="center" wrapText="1"/>
    </xf>
    <xf numFmtId="0" fontId="4" fillId="0" borderId="0" xfId="0" applyFont="1" applyAlignment="1">
      <alignment horizontal="right" vertical="center"/>
    </xf>
    <xf numFmtId="4" fontId="4" fillId="0" borderId="4"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0" fontId="40" fillId="0" borderId="8" xfId="0" applyFont="1" applyBorder="1" applyAlignment="1">
      <alignment horizontal="left" vertical="center" wrapText="1"/>
    </xf>
    <xf numFmtId="0" fontId="4" fillId="0" borderId="8" xfId="0" applyFont="1" applyBorder="1" applyAlignment="1">
      <alignment horizontal="left" vertical="center"/>
    </xf>
    <xf numFmtId="0" fontId="40" fillId="0" borderId="9" xfId="0" applyFont="1" applyBorder="1" applyAlignment="1">
      <alignment horizontal="left" vertical="center" wrapText="1"/>
    </xf>
    <xf numFmtId="0" fontId="0" fillId="0" borderId="48" xfId="0" applyBorder="1"/>
    <xf numFmtId="0" fontId="0" fillId="0" borderId="47" xfId="0" applyBorder="1"/>
    <xf numFmtId="0" fontId="1" fillId="11" borderId="11" xfId="0" applyFont="1" applyFill="1" applyBorder="1" applyAlignment="1">
      <alignment vertical="center" wrapText="1"/>
    </xf>
    <xf numFmtId="0" fontId="1" fillId="11" borderId="12" xfId="0" applyFont="1" applyFill="1" applyBorder="1" applyAlignment="1">
      <alignment horizontal="right" vertical="center"/>
    </xf>
    <xf numFmtId="0" fontId="1" fillId="11" borderId="12" xfId="0" quotePrefix="1" applyFont="1" applyFill="1" applyBorder="1" applyAlignment="1">
      <alignment horizontal="center" vertical="center" wrapText="1"/>
    </xf>
    <xf numFmtId="4" fontId="1" fillId="11" borderId="12" xfId="0" applyNumberFormat="1" applyFont="1" applyFill="1" applyBorder="1" applyAlignment="1">
      <alignment horizontal="left" vertical="center" wrapText="1"/>
    </xf>
    <xf numFmtId="0" fontId="1" fillId="11" borderId="13" xfId="0" applyFont="1" applyFill="1" applyBorder="1" applyAlignment="1">
      <alignment horizontal="center" vertical="center" wrapText="1"/>
    </xf>
    <xf numFmtId="4" fontId="13" fillId="0" borderId="3" xfId="0" applyNumberFormat="1" applyFont="1" applyBorder="1" applyAlignment="1">
      <alignment horizontal="center" vertical="center"/>
    </xf>
    <xf numFmtId="0" fontId="1" fillId="18" borderId="0" xfId="0" applyFont="1" applyFill="1" applyAlignment="1">
      <alignment horizontal="left" vertical="center" wrapText="1"/>
    </xf>
    <xf numFmtId="0" fontId="13" fillId="3" borderId="0" xfId="0" applyFont="1" applyFill="1" applyAlignment="1">
      <alignment horizontal="center" vertical="top"/>
    </xf>
    <xf numFmtId="0" fontId="26" fillId="2" borderId="8" xfId="0" applyFont="1" applyFill="1" applyBorder="1" applyAlignment="1">
      <alignment vertical="top" wrapText="1"/>
    </xf>
    <xf numFmtId="0" fontId="4" fillId="0" borderId="0" xfId="0" applyFont="1" applyAlignment="1">
      <alignment vertical="top" wrapText="1"/>
    </xf>
    <xf numFmtId="0" fontId="0" fillId="0" borderId="0" xfId="0" applyAlignment="1">
      <alignment vertical="top" wrapText="1"/>
    </xf>
    <xf numFmtId="0" fontId="22" fillId="0" borderId="0" xfId="0" applyFont="1" applyAlignment="1">
      <alignment horizontal="center" vertical="top" wrapText="1"/>
    </xf>
    <xf numFmtId="4" fontId="17" fillId="0" borderId="0" xfId="0" applyNumberFormat="1" applyFont="1" applyAlignment="1">
      <alignment horizontal="right" vertical="center"/>
    </xf>
    <xf numFmtId="0" fontId="17" fillId="0" borderId="0" xfId="0" applyFont="1" applyAlignment="1">
      <alignment horizontal="right" vertical="center"/>
    </xf>
    <xf numFmtId="0" fontId="4" fillId="0" borderId="8" xfId="0" applyFont="1" applyBorder="1" applyAlignment="1">
      <alignment vertical="top" wrapText="1"/>
    </xf>
    <xf numFmtId="4" fontId="1" fillId="0" borderId="0" xfId="0" applyNumberFormat="1" applyFont="1" applyAlignment="1">
      <alignment horizontal="center" vertical="center"/>
    </xf>
    <xf numFmtId="4" fontId="1" fillId="0" borderId="7" xfId="0" applyNumberFormat="1"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1" fillId="0" borderId="3" xfId="0" applyFont="1" applyBorder="1" applyAlignment="1">
      <alignment horizontal="left" vertical="center"/>
    </xf>
    <xf numFmtId="0" fontId="1" fillId="0" borderId="0" xfId="0" applyFont="1" applyAlignment="1">
      <alignment horizontal="left" vertical="center"/>
    </xf>
    <xf numFmtId="0" fontId="20" fillId="0" borderId="3" xfId="0" applyFont="1" applyBorder="1" applyAlignment="1">
      <alignment horizontal="left" vertical="center" indent="1"/>
    </xf>
    <xf numFmtId="0" fontId="20" fillId="0" borderId="0" xfId="0" applyFont="1" applyAlignment="1">
      <alignment horizontal="left" vertical="center" indent="1"/>
    </xf>
    <xf numFmtId="0" fontId="9" fillId="11" borderId="0" xfId="0" applyFont="1" applyFill="1" applyAlignment="1">
      <alignment horizontal="center" vertical="center"/>
    </xf>
    <xf numFmtId="4" fontId="1" fillId="3" borderId="31" xfId="0" applyNumberFormat="1" applyFont="1" applyFill="1" applyBorder="1" applyAlignment="1" applyProtection="1">
      <alignment horizontal="center" vertical="center"/>
      <protection locked="0"/>
    </xf>
    <xf numFmtId="4" fontId="1" fillId="3" borderId="33" xfId="0" applyNumberFormat="1" applyFont="1" applyFill="1" applyBorder="1" applyAlignment="1" applyProtection="1">
      <alignment horizontal="center" vertical="center"/>
      <protection locked="0"/>
    </xf>
    <xf numFmtId="0" fontId="5" fillId="0" borderId="0" xfId="0" applyFont="1" applyAlignment="1">
      <alignment horizontal="center" vertical="center"/>
    </xf>
    <xf numFmtId="4" fontId="1" fillId="13" borderId="0" xfId="0" applyNumberFormat="1" applyFont="1" applyFill="1" applyAlignment="1">
      <alignment horizontal="center" vertical="center"/>
    </xf>
    <xf numFmtId="4" fontId="1" fillId="13" borderId="7" xfId="0" applyNumberFormat="1" applyFont="1" applyFill="1" applyBorder="1" applyAlignment="1">
      <alignment horizontal="center" vertical="center"/>
    </xf>
    <xf numFmtId="0" fontId="0" fillId="0" borderId="0" xfId="0" applyAlignment="1">
      <alignment vertical="center"/>
    </xf>
    <xf numFmtId="0" fontId="0" fillId="0" borderId="7" xfId="0" applyBorder="1" applyAlignment="1">
      <alignment vertical="center"/>
    </xf>
    <xf numFmtId="3" fontId="1" fillId="0" borderId="0" xfId="0" applyNumberFormat="1" applyFont="1" applyAlignment="1">
      <alignment horizontal="center" vertical="center"/>
    </xf>
    <xf numFmtId="3" fontId="1" fillId="0" borderId="7" xfId="0" applyNumberFormat="1" applyFont="1" applyBorder="1" applyAlignment="1">
      <alignment horizontal="center" vertical="center"/>
    </xf>
    <xf numFmtId="4" fontId="13" fillId="0" borderId="31" xfId="0" applyNumberFormat="1" applyFont="1" applyBorder="1" applyAlignment="1">
      <alignment horizontal="center" vertical="center"/>
    </xf>
    <xf numFmtId="4" fontId="13" fillId="0" borderId="33" xfId="0" applyNumberFormat="1" applyFont="1" applyBorder="1" applyAlignment="1">
      <alignment horizontal="center" vertical="center"/>
    </xf>
    <xf numFmtId="0" fontId="1" fillId="0" borderId="3" xfId="0" applyFont="1" applyBorder="1" applyAlignment="1">
      <alignment horizontal="center" vertical="center"/>
    </xf>
    <xf numFmtId="0" fontId="13" fillId="0" borderId="44" xfId="0" applyFont="1" applyBorder="1" applyAlignment="1">
      <alignment horizontal="left" vertical="center" wrapText="1"/>
    </xf>
    <xf numFmtId="0" fontId="13" fillId="0" borderId="22" xfId="0" applyFont="1" applyBorder="1" applyAlignment="1">
      <alignment horizontal="left" vertical="center" wrapText="1"/>
    </xf>
    <xf numFmtId="0" fontId="13" fillId="0" borderId="3" xfId="0" applyFont="1" applyBorder="1" applyAlignment="1">
      <alignment horizontal="left" vertical="center" wrapText="1"/>
    </xf>
    <xf numFmtId="0" fontId="13" fillId="0" borderId="0" xfId="0" applyFont="1" applyAlignment="1">
      <alignment horizontal="left" vertical="center" wrapText="1"/>
    </xf>
    <xf numFmtId="4" fontId="1" fillId="0" borderId="0" xfId="0" applyNumberFormat="1" applyFont="1" applyAlignment="1">
      <alignment horizontal="left" vertical="center"/>
    </xf>
    <xf numFmtId="4" fontId="1" fillId="0" borderId="7" xfId="0" applyNumberFormat="1" applyFont="1" applyBorder="1" applyAlignment="1">
      <alignment horizontal="left" vertical="center"/>
    </xf>
    <xf numFmtId="4" fontId="20" fillId="0" borderId="0" xfId="0" applyNumberFormat="1" applyFont="1" applyAlignment="1">
      <alignment horizontal="right" vertical="center" indent="1"/>
    </xf>
    <xf numFmtId="4" fontId="20" fillId="0" borderId="7" xfId="0" applyNumberFormat="1" applyFont="1" applyBorder="1" applyAlignment="1">
      <alignment horizontal="right" vertical="center" indent="1"/>
    </xf>
    <xf numFmtId="0" fontId="2" fillId="0" borderId="0" xfId="0" applyFont="1" applyAlignment="1">
      <alignment horizontal="left" vertical="center"/>
    </xf>
    <xf numFmtId="0" fontId="2" fillId="0" borderId="7" xfId="0" applyFont="1" applyBorder="1" applyAlignment="1">
      <alignment horizontal="left" vertical="center"/>
    </xf>
    <xf numFmtId="0" fontId="13" fillId="0" borderId="45" xfId="0" applyFont="1" applyBorder="1" applyAlignment="1">
      <alignment horizontal="left" vertical="center" wrapText="1"/>
    </xf>
    <xf numFmtId="4" fontId="13" fillId="0" borderId="0" xfId="0" applyNumberFormat="1" applyFont="1" applyAlignment="1">
      <alignment horizontal="center" vertical="center"/>
    </xf>
    <xf numFmtId="4" fontId="13" fillId="0" borderId="7" xfId="0" applyNumberFormat="1" applyFont="1" applyBorder="1" applyAlignment="1">
      <alignment horizontal="center" vertical="center"/>
    </xf>
    <xf numFmtId="0" fontId="13" fillId="0" borderId="7" xfId="0" applyFont="1" applyBorder="1" applyAlignment="1">
      <alignment horizontal="left" vertical="center" wrapText="1"/>
    </xf>
    <xf numFmtId="0" fontId="9" fillId="0" borderId="1"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3" fillId="0" borderId="44" xfId="0" applyFont="1" applyBorder="1" applyAlignment="1">
      <alignment horizontal="right" vertical="center" wrapText="1" indent="1"/>
    </xf>
    <xf numFmtId="0" fontId="13" fillId="0" borderId="22" xfId="0" applyFont="1" applyBorder="1" applyAlignment="1">
      <alignment horizontal="right" vertical="center" wrapText="1" indent="1"/>
    </xf>
    <xf numFmtId="0" fontId="13" fillId="0" borderId="3" xfId="0" applyFont="1" applyBorder="1" applyAlignment="1">
      <alignment horizontal="right" vertical="center" wrapText="1" indent="1"/>
    </xf>
    <xf numFmtId="0" fontId="13" fillId="0" borderId="0" xfId="0" applyFont="1" applyAlignment="1">
      <alignment horizontal="right" vertical="center" wrapText="1" indent="1"/>
    </xf>
    <xf numFmtId="0" fontId="1" fillId="0" borderId="34" xfId="0" applyFont="1" applyBorder="1" applyAlignment="1">
      <alignment horizontal="center"/>
    </xf>
    <xf numFmtId="0" fontId="1" fillId="0" borderId="35" xfId="0" applyFont="1" applyBorder="1" applyAlignment="1">
      <alignment horizontal="center"/>
    </xf>
    <xf numFmtId="0" fontId="1" fillId="0" borderId="36" xfId="0" applyFont="1" applyBorder="1" applyAlignment="1">
      <alignment horizontal="center"/>
    </xf>
    <xf numFmtId="0" fontId="4" fillId="0" borderId="3" xfId="0" applyFont="1" applyBorder="1" applyAlignment="1">
      <alignment horizontal="center"/>
    </xf>
    <xf numFmtId="0" fontId="4" fillId="0" borderId="0" xfId="0" applyFont="1" applyAlignment="1">
      <alignment horizontal="center"/>
    </xf>
    <xf numFmtId="0" fontId="4" fillId="0" borderId="7" xfId="0" applyFont="1" applyBorder="1" applyAlignment="1">
      <alignment horizont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4" fontId="4" fillId="0" borderId="3" xfId="0" applyNumberFormat="1" applyFont="1" applyBorder="1" applyAlignment="1">
      <alignment horizontal="center" vertical="center"/>
    </xf>
    <xf numFmtId="4" fontId="4" fillId="0" borderId="0" xfId="0" applyNumberFormat="1" applyFont="1" applyAlignment="1">
      <alignment horizontal="center" vertical="center"/>
    </xf>
    <xf numFmtId="4" fontId="4" fillId="0" borderId="7" xfId="0" applyNumberFormat="1" applyFont="1" applyBorder="1" applyAlignment="1">
      <alignment horizontal="center" vertical="center"/>
    </xf>
    <xf numFmtId="0" fontId="5" fillId="0" borderId="22"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45" fillId="0" borderId="0" xfId="0" applyFont="1" applyAlignment="1">
      <alignment horizontal="center" vertical="center"/>
    </xf>
    <xf numFmtId="0" fontId="30" fillId="0" borderId="0" xfId="0" applyFont="1" applyAlignment="1">
      <alignment horizontal="right" vertical="center" wrapText="1"/>
    </xf>
    <xf numFmtId="0" fontId="31" fillId="0" borderId="35" xfId="0" applyFont="1" applyBorder="1" applyAlignment="1">
      <alignment horizontal="right"/>
    </xf>
    <xf numFmtId="0" fontId="33" fillId="0" borderId="0" xfId="0" applyFont="1" applyAlignment="1">
      <alignment horizontal="center" vertical="center" wrapText="1"/>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30" fillId="0" borderId="3" xfId="0" applyFont="1" applyBorder="1" applyAlignment="1">
      <alignment vertical="top" wrapText="1"/>
    </xf>
    <xf numFmtId="0" fontId="30" fillId="0" borderId="0" xfId="0" applyFont="1" applyAlignment="1">
      <alignment vertical="top" wrapText="1"/>
    </xf>
    <xf numFmtId="0" fontId="30" fillId="0" borderId="7" xfId="0" applyFont="1" applyBorder="1" applyAlignment="1">
      <alignment vertical="top" wrapText="1"/>
    </xf>
    <xf numFmtId="0" fontId="30" fillId="0" borderId="37" xfId="0" applyFont="1" applyBorder="1" applyAlignment="1">
      <alignment vertical="top" wrapText="1"/>
    </xf>
    <xf numFmtId="0" fontId="30" fillId="0" borderId="38" xfId="0" applyFont="1" applyBorder="1" applyAlignment="1">
      <alignment vertical="top" wrapText="1"/>
    </xf>
    <xf numFmtId="0" fontId="30" fillId="0" borderId="39" xfId="0" applyFont="1" applyBorder="1" applyAlignment="1">
      <alignment vertical="top" wrapText="1"/>
    </xf>
    <xf numFmtId="0" fontId="5" fillId="0" borderId="0" xfId="0" applyFont="1" applyAlignment="1">
      <alignment horizontal="center" vertical="center" wrapText="1"/>
    </xf>
    <xf numFmtId="0" fontId="33" fillId="0" borderId="0" xfId="0" applyFont="1" applyAlignment="1">
      <alignment horizontal="center" vertical="center"/>
    </xf>
    <xf numFmtId="4" fontId="4" fillId="0" borderId="55" xfId="0" applyNumberFormat="1" applyFont="1" applyBorder="1" applyAlignment="1">
      <alignment horizontal="center" vertical="center" wrapText="1"/>
    </xf>
    <xf numFmtId="4" fontId="4" fillId="0" borderId="56" xfId="0" applyNumberFormat="1" applyFont="1" applyBorder="1" applyAlignment="1">
      <alignment horizontal="center" vertical="center" wrapText="1"/>
    </xf>
    <xf numFmtId="0" fontId="4" fillId="0" borderId="54" xfId="0" applyFont="1" applyBorder="1" applyAlignment="1">
      <alignment horizontal="right" vertical="center" wrapText="1"/>
    </xf>
    <xf numFmtId="0" fontId="4" fillId="0" borderId="55" xfId="0" applyFont="1" applyBorder="1" applyAlignment="1">
      <alignment horizontal="right" vertical="center" wrapText="1"/>
    </xf>
    <xf numFmtId="0" fontId="13" fillId="0" borderId="1" xfId="0" applyFont="1" applyBorder="1" applyAlignment="1">
      <alignment horizontal="right" vertical="center" wrapText="1" indent="1"/>
    </xf>
    <xf numFmtId="0" fontId="13" fillId="0" borderId="5" xfId="0" applyFont="1" applyBorder="1" applyAlignment="1">
      <alignment horizontal="right" vertical="center" wrapText="1" indent="1"/>
    </xf>
    <xf numFmtId="0" fontId="13" fillId="0" borderId="2" xfId="0" applyFont="1" applyBorder="1" applyAlignment="1">
      <alignment horizontal="right" vertical="center" wrapText="1" indent="1"/>
    </xf>
    <xf numFmtId="0" fontId="13" fillId="0" borderId="8" xfId="0" applyFont="1" applyBorder="1" applyAlignment="1">
      <alignment horizontal="right" vertical="center" wrapText="1" inden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47" xfId="0" applyFont="1" applyBorder="1" applyAlignment="1">
      <alignment horizontal="left" vertical="center" wrapText="1"/>
    </xf>
    <xf numFmtId="0" fontId="13" fillId="0" borderId="49" xfId="0" applyFont="1" applyBorder="1" applyAlignment="1">
      <alignment horizontal="left" vertical="center" wrapText="1"/>
    </xf>
    <xf numFmtId="4" fontId="16" fillId="0" borderId="12" xfId="0" applyNumberFormat="1" applyFont="1" applyBorder="1" applyAlignment="1">
      <alignment horizontal="center" vertical="center" wrapText="1"/>
    </xf>
    <xf numFmtId="4" fontId="16" fillId="0" borderId="13" xfId="0" applyNumberFormat="1" applyFont="1" applyBorder="1" applyAlignment="1">
      <alignment horizontal="center" vertical="center" wrapText="1"/>
    </xf>
    <xf numFmtId="0" fontId="33" fillId="0" borderId="38" xfId="0" applyFont="1" applyBorder="1" applyAlignment="1">
      <alignment horizontal="center" vertical="center"/>
    </xf>
    <xf numFmtId="0" fontId="33" fillId="0" borderId="39" xfId="0" applyFont="1" applyBorder="1" applyAlignment="1">
      <alignment horizontal="center" vertical="center"/>
    </xf>
    <xf numFmtId="0" fontId="16" fillId="0" borderId="11" xfId="0" applyFont="1" applyBorder="1" applyAlignment="1">
      <alignment horizontal="right" vertical="center"/>
    </xf>
    <xf numFmtId="0" fontId="16" fillId="0" borderId="12" xfId="0" applyFont="1" applyBorder="1" applyAlignment="1">
      <alignment horizontal="right" vertical="center"/>
    </xf>
    <xf numFmtId="2" fontId="1" fillId="13" borderId="0" xfId="0" applyNumberFormat="1" applyFont="1" applyFill="1" applyAlignment="1">
      <alignment horizontal="center" vertical="center"/>
    </xf>
    <xf numFmtId="2" fontId="1" fillId="13" borderId="7" xfId="0" applyNumberFormat="1" applyFont="1" applyFill="1" applyBorder="1" applyAlignment="1">
      <alignment horizontal="center" vertical="center"/>
    </xf>
    <xf numFmtId="0" fontId="1" fillId="8" borderId="7" xfId="0" quotePrefix="1" applyFont="1" applyFill="1" applyBorder="1" applyAlignment="1">
      <alignment horizontal="center" vertical="center"/>
    </xf>
    <xf numFmtId="0" fontId="19" fillId="0" borderId="0" xfId="0" applyFont="1" applyAlignment="1">
      <alignment horizontal="center" vertical="center" wrapText="1"/>
    </xf>
    <xf numFmtId="0" fontId="6" fillId="0" borderId="4" xfId="0" applyFont="1" applyBorder="1" applyAlignment="1">
      <alignment horizontal="center" vertical="center" wrapText="1"/>
    </xf>
    <xf numFmtId="0" fontId="0" fillId="0" borderId="0" xfId="0" applyAlignment="1">
      <alignment horizontal="center" vertical="center"/>
    </xf>
    <xf numFmtId="0" fontId="1" fillId="7" borderId="0" xfId="0" quotePrefix="1" applyFont="1" applyFill="1" applyAlignment="1">
      <alignment horizontal="center" vertical="center"/>
    </xf>
    <xf numFmtId="0" fontId="1" fillId="7" borderId="0" xfId="0" quotePrefix="1" applyFont="1" applyFill="1" applyAlignment="1">
      <alignment horizontal="right" vertical="center" wrapText="1"/>
    </xf>
    <xf numFmtId="0" fontId="1" fillId="5" borderId="4" xfId="0" applyFont="1" applyFill="1" applyBorder="1" applyAlignment="1">
      <alignment horizontal="right" vertical="center"/>
    </xf>
    <xf numFmtId="0" fontId="49" fillId="8" borderId="0" xfId="0" applyFont="1" applyFill="1" applyAlignment="1">
      <alignment horizontal="right" vertical="center" wrapText="1"/>
    </xf>
    <xf numFmtId="0" fontId="7" fillId="4" borderId="27"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18" fillId="0" borderId="51"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46" xfId="0" applyFont="1" applyBorder="1" applyAlignment="1">
      <alignment horizontal="center" vertical="center"/>
    </xf>
    <xf numFmtId="0" fontId="18" fillId="0" borderId="0" xfId="0" applyFont="1" applyAlignment="1">
      <alignment horizontal="center" vertical="center"/>
    </xf>
    <xf numFmtId="0" fontId="18" fillId="0" borderId="7" xfId="0" applyFont="1" applyBorder="1" applyAlignment="1">
      <alignment horizontal="center" vertical="center"/>
    </xf>
    <xf numFmtId="0" fontId="18" fillId="0" borderId="1" xfId="0" applyFont="1" applyBorder="1" applyAlignment="1">
      <alignment horizontal="center" vertical="center"/>
    </xf>
    <xf numFmtId="0" fontId="18" fillId="0" borderId="50" xfId="0" applyFont="1" applyBorder="1" applyAlignment="1">
      <alignment horizontal="center" vertical="center"/>
    </xf>
    <xf numFmtId="0" fontId="18" fillId="0" borderId="3" xfId="0" applyFont="1" applyBorder="1" applyAlignment="1">
      <alignment horizontal="center" vertical="center"/>
    </xf>
    <xf numFmtId="0" fontId="18" fillId="0" borderId="24" xfId="0" applyFont="1" applyBorder="1" applyAlignment="1">
      <alignment horizontal="center" vertical="center"/>
    </xf>
    <xf numFmtId="4" fontId="0" fillId="11" borderId="0" xfId="0" applyNumberFormat="1" applyFill="1" applyAlignment="1">
      <alignment horizontal="center" vertical="center"/>
    </xf>
    <xf numFmtId="4" fontId="0" fillId="0" borderId="47" xfId="0" applyNumberFormat="1" applyBorder="1" applyAlignment="1">
      <alignment horizontal="center" vertical="center"/>
    </xf>
    <xf numFmtId="0" fontId="1" fillId="0" borderId="22" xfId="0" applyFont="1" applyBorder="1" applyAlignment="1">
      <alignment horizontal="center"/>
    </xf>
    <xf numFmtId="4" fontId="0" fillId="0" borderId="0" xfId="0" applyNumberFormat="1" applyAlignment="1">
      <alignment horizontal="center" vertical="center"/>
    </xf>
    <xf numFmtId="3" fontId="0" fillId="0" borderId="0" xfId="0" applyNumberFormat="1" applyAlignment="1">
      <alignment horizontal="center" vertical="center"/>
    </xf>
    <xf numFmtId="4" fontId="0" fillId="5" borderId="7" xfId="0" applyNumberFormat="1" applyFill="1" applyBorder="1" applyAlignment="1">
      <alignment horizontal="center" vertical="top" wrapText="1"/>
    </xf>
    <xf numFmtId="0" fontId="0" fillId="0" borderId="0" xfId="0" applyAlignment="1">
      <alignment vertical="center" wrapText="1"/>
    </xf>
    <xf numFmtId="0" fontId="0" fillId="0" borderId="0" xfId="0" applyAlignment="1">
      <alignment horizontal="left" vertical="center" wrapText="1"/>
    </xf>
    <xf numFmtId="0" fontId="6" fillId="0" borderId="0" xfId="0" applyFont="1" applyAlignment="1">
      <alignment vertical="center" wrapText="1"/>
    </xf>
    <xf numFmtId="0" fontId="6" fillId="0" borderId="0" xfId="0" applyFont="1" applyAlignment="1">
      <alignment vertical="center"/>
    </xf>
    <xf numFmtId="0" fontId="0" fillId="5" borderId="3" xfId="0" applyFill="1" applyBorder="1" applyAlignment="1">
      <alignment horizontal="right" vertical="top" wrapText="1"/>
    </xf>
    <xf numFmtId="0" fontId="14" fillId="0" borderId="8" xfId="0" applyFont="1" applyBorder="1" applyAlignment="1">
      <alignment horizontal="center" vertical="center" wrapText="1"/>
    </xf>
    <xf numFmtId="0" fontId="1" fillId="5" borderId="11"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0" fillId="5" borderId="1" xfId="0" applyFill="1" applyBorder="1" applyAlignment="1">
      <alignment horizontal="right" vertical="center" wrapText="1"/>
    </xf>
    <xf numFmtId="0" fontId="0" fillId="5" borderId="3" xfId="0" applyFill="1" applyBorder="1" applyAlignment="1">
      <alignment horizontal="right" vertical="center" wrapText="1"/>
    </xf>
    <xf numFmtId="4" fontId="0" fillId="5" borderId="6" xfId="0" applyNumberFormat="1" applyFill="1" applyBorder="1" applyAlignment="1">
      <alignment horizontal="center" vertical="center" wrapText="1"/>
    </xf>
    <xf numFmtId="4" fontId="0" fillId="5" borderId="7" xfId="0" applyNumberFormat="1" applyFill="1" applyBorder="1" applyAlignment="1">
      <alignment horizontal="center" vertical="center" wrapText="1"/>
    </xf>
    <xf numFmtId="0" fontId="1" fillId="18" borderId="4" xfId="0" applyFont="1" applyFill="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cellXfs>
  <cellStyles count="5">
    <cellStyle name="Comma" xfId="4" builtinId="3"/>
    <cellStyle name="Currency" xfId="2" builtinId="4"/>
    <cellStyle name="Hyperlink" xfId="1" builtinId="8"/>
    <cellStyle name="Normal" xfId="0" builtinId="0"/>
    <cellStyle name="Percent" xfId="3" builtinId="5"/>
  </cellStyles>
  <dxfs count="57">
    <dxf>
      <font>
        <color rgb="FF9C0006"/>
      </font>
      <fill>
        <patternFill>
          <bgColor rgb="FFFFC7CE"/>
        </patternFill>
      </fill>
    </dxf>
    <dxf>
      <fill>
        <patternFill>
          <bgColor theme="7" tint="0.79998168889431442"/>
        </patternFill>
      </fill>
    </dxf>
    <dxf>
      <font>
        <b/>
        <i val="0"/>
        <color rgb="FF00B050"/>
      </font>
    </dxf>
    <dxf>
      <fill>
        <patternFill>
          <bgColor theme="7" tint="0.79998168889431442"/>
        </patternFill>
      </fill>
    </dxf>
    <dxf>
      <fill>
        <patternFill>
          <bgColor theme="7" tint="0.79998168889431442"/>
        </patternFill>
      </fill>
    </dxf>
    <dxf>
      <font>
        <b/>
        <i val="0"/>
        <color rgb="FFFF0000"/>
      </font>
    </dxf>
    <dxf>
      <font>
        <b/>
        <i val="0"/>
        <color rgb="FF00B050"/>
      </font>
    </dxf>
    <dxf>
      <fill>
        <patternFill>
          <bgColor theme="7" tint="0.79998168889431442"/>
        </patternFill>
      </fill>
    </dxf>
    <dxf>
      <font>
        <b/>
        <i val="0"/>
        <color rgb="FF00B050"/>
      </font>
      <fill>
        <patternFill>
          <bgColor theme="0"/>
        </patternFill>
      </fill>
    </dxf>
    <dxf>
      <font>
        <color rgb="FFFF0000"/>
      </font>
    </dxf>
    <dxf>
      <font>
        <b/>
        <i val="0"/>
        <color rgb="FFFF0000"/>
      </font>
    </dxf>
    <dxf>
      <font>
        <b/>
        <i val="0"/>
        <color rgb="FFFF0000"/>
      </font>
    </dxf>
    <dxf>
      <font>
        <b/>
        <i val="0"/>
        <color rgb="FFFF0000"/>
      </font>
    </dxf>
    <dxf>
      <font>
        <b/>
        <i val="0"/>
        <color rgb="FFFF0000"/>
      </font>
    </dxf>
    <dxf>
      <font>
        <color rgb="FF00B050"/>
      </font>
    </dxf>
    <dxf>
      <font>
        <color rgb="FF00B050"/>
      </font>
    </dxf>
    <dxf>
      <font>
        <color rgb="FFFF0000"/>
      </font>
    </dxf>
    <dxf>
      <font>
        <b/>
        <i val="0"/>
        <color rgb="FFFF0000"/>
      </font>
    </dxf>
    <dxf>
      <font>
        <color rgb="FFFF0000"/>
      </font>
    </dxf>
    <dxf>
      <font>
        <b/>
        <i val="0"/>
        <color rgb="FFFF0000"/>
      </font>
    </dxf>
    <dxf>
      <font>
        <b/>
        <i val="0"/>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00B050"/>
      </font>
    </dxf>
    <dxf>
      <font>
        <b/>
        <i val="0"/>
        <color rgb="FF7030A0"/>
      </font>
    </dxf>
    <dxf>
      <font>
        <b/>
        <i val="0"/>
        <color rgb="FF7030A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00B050"/>
      </font>
    </dxf>
    <dxf>
      <font>
        <color rgb="FFFF0000"/>
      </font>
      <fill>
        <patternFill>
          <bgColor rgb="FFFFFF00"/>
        </patternFill>
      </fill>
    </dxf>
    <dxf>
      <font>
        <b/>
        <i val="0"/>
        <color rgb="FF00B050"/>
      </font>
    </dxf>
    <dxf>
      <font>
        <b/>
        <i val="0"/>
        <color rgb="FF00B050"/>
      </font>
    </dxf>
    <dxf>
      <font>
        <b/>
        <i val="0"/>
        <color rgb="FF00B05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solid">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pi.nc.gov/districts-schools/federal-program-monitoring/equitable-services-and-non-public-schools-eans/esea-equitable-servic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020F5-F63C-4AD5-8A7F-A9B57FE738C8}">
  <sheetPr>
    <tabColor theme="4" tint="0.39997558519241921"/>
  </sheetPr>
  <dimension ref="B2:R69"/>
  <sheetViews>
    <sheetView showGridLines="0" showRowColHeaders="0" tabSelected="1" zoomScale="80" zoomScaleNormal="80" workbookViewId="0">
      <selection activeCell="D7" sqref="D7"/>
      <extLst>
        <ext xmlns:xlsdti="http://schemas.microsoft.com/office/spreadsheetml/2023/showDataTypeIcons" uri="{77bfe23e-c014-4d31-8a63-9c772dbf06b6}">
          <xlsdti:showDataTypeIcons visible="0"/>
        </ext>
      </extLst>
    </sheetView>
  </sheetViews>
  <sheetFormatPr defaultColWidth="9.1796875" defaultRowHeight="14.5" x14ac:dyDescent="0.35"/>
  <cols>
    <col min="1" max="1" width="9.1796875" style="100"/>
    <col min="2" max="2" width="2.08984375" style="100" customWidth="1"/>
    <col min="3" max="3" width="4.90625" style="126" customWidth="1"/>
    <col min="4" max="4" width="15.453125" style="100" customWidth="1"/>
    <col min="5" max="5" width="2.54296875" style="100" customWidth="1"/>
    <col min="6" max="6" width="63.54296875" style="100" customWidth="1"/>
    <col min="7" max="7" width="2.1796875" style="100" customWidth="1"/>
    <col min="8" max="8" width="2.08984375" style="100" customWidth="1"/>
    <col min="9" max="9" width="2.7265625" style="100" customWidth="1"/>
    <col min="10" max="10" width="14.7265625" style="100" customWidth="1"/>
    <col min="11" max="11" width="5.7265625" style="100" customWidth="1"/>
    <col min="12" max="12" width="0.90625" style="355" customWidth="1"/>
    <col min="13" max="14" width="5.1796875" style="102" hidden="1" customWidth="1"/>
    <col min="15" max="15" width="9.1796875" style="103" hidden="1" customWidth="1"/>
    <col min="16" max="16" width="9.1796875" style="100" customWidth="1"/>
    <col min="17" max="17" width="9.1796875" style="100"/>
    <col min="18" max="18" width="15.36328125" style="104" bestFit="1" customWidth="1"/>
    <col min="19" max="16384" width="9.1796875" style="100"/>
  </cols>
  <sheetData>
    <row r="2" spans="2:14" x14ac:dyDescent="0.35">
      <c r="B2" s="437" t="str">
        <f>IF(N6=1,"All yellow boxes must be filled in.","")</f>
        <v>All yellow boxes must be filled in.</v>
      </c>
      <c r="C2" s="437"/>
      <c r="D2" s="437"/>
      <c r="E2" s="437"/>
      <c r="F2" s="437"/>
      <c r="G2" s="437"/>
      <c r="H2" s="437"/>
      <c r="J2" s="101" t="s">
        <v>288</v>
      </c>
    </row>
    <row r="4" spans="2:14" ht="43.5" customHeight="1" thickBot="1" x14ac:dyDescent="0.4">
      <c r="B4" s="105"/>
      <c r="C4" s="106"/>
      <c r="D4" s="438" t="s">
        <v>182</v>
      </c>
      <c r="E4" s="438"/>
      <c r="F4" s="438"/>
      <c r="G4" s="105"/>
      <c r="H4" s="105"/>
      <c r="M4" s="107" t="s">
        <v>179</v>
      </c>
      <c r="N4" s="107"/>
    </row>
    <row r="5" spans="2:14" ht="15.5" x14ac:dyDescent="0.35">
      <c r="B5" s="105"/>
      <c r="C5" s="108"/>
      <c r="D5" s="109" t="s">
        <v>98</v>
      </c>
      <c r="E5" s="110"/>
      <c r="F5" s="110"/>
      <c r="G5" s="111"/>
      <c r="H5" s="105"/>
      <c r="M5" s="112" t="s">
        <v>181</v>
      </c>
      <c r="N5" s="112" t="s">
        <v>180</v>
      </c>
    </row>
    <row r="6" spans="2:14" ht="15" thickBot="1" x14ac:dyDescent="0.4">
      <c r="B6" s="105"/>
      <c r="C6" s="113"/>
      <c r="G6" s="114"/>
      <c r="H6" s="105"/>
      <c r="M6" s="115">
        <f>M7+M13+M18+M25+M32+M44+M48+M53+M57</f>
        <v>9</v>
      </c>
      <c r="N6" s="115">
        <f>IF(M6&lt;&gt;0,1,0)</f>
        <v>1</v>
      </c>
    </row>
    <row r="7" spans="2:14" ht="15" thickBot="1" x14ac:dyDescent="0.4">
      <c r="B7" s="105"/>
      <c r="C7" s="113"/>
      <c r="D7" s="14"/>
      <c r="F7" s="439" t="s">
        <v>271</v>
      </c>
      <c r="G7" s="114"/>
      <c r="H7" s="105"/>
      <c r="M7" s="102">
        <f>IF(COUNTBLANK(D7)=1,1,0)</f>
        <v>1</v>
      </c>
    </row>
    <row r="8" spans="2:14" x14ac:dyDescent="0.35">
      <c r="B8" s="105"/>
      <c r="C8" s="113"/>
      <c r="F8" s="439"/>
      <c r="G8" s="114"/>
      <c r="H8" s="105"/>
    </row>
    <row r="9" spans="2:14" ht="15" thickBot="1" x14ac:dyDescent="0.4">
      <c r="B9" s="105"/>
      <c r="C9" s="117"/>
      <c r="D9" s="118"/>
      <c r="E9" s="118"/>
      <c r="F9" s="119"/>
      <c r="G9" s="120"/>
      <c r="H9" s="105"/>
    </row>
    <row r="10" spans="2:14" ht="15" thickBot="1" x14ac:dyDescent="0.4">
      <c r="B10" s="105"/>
      <c r="C10" s="106"/>
      <c r="D10" s="105"/>
      <c r="E10" s="105"/>
      <c r="F10" s="121"/>
      <c r="G10" s="105"/>
      <c r="H10" s="105"/>
    </row>
    <row r="11" spans="2:14" ht="15.5" x14ac:dyDescent="0.35">
      <c r="B11" s="105"/>
      <c r="C11" s="108"/>
      <c r="D11" s="109" t="s">
        <v>99</v>
      </c>
      <c r="E11" s="110"/>
      <c r="F11" s="122"/>
      <c r="G11" s="111"/>
      <c r="H11" s="105"/>
    </row>
    <row r="12" spans="2:14" ht="15" thickBot="1" x14ac:dyDescent="0.4">
      <c r="B12" s="105"/>
      <c r="C12" s="113"/>
      <c r="D12" s="441" t="s">
        <v>100</v>
      </c>
      <c r="E12" s="441"/>
      <c r="F12" s="441"/>
      <c r="G12" s="114"/>
      <c r="H12" s="105"/>
    </row>
    <row r="13" spans="2:14" ht="15" thickBot="1" x14ac:dyDescent="0.4">
      <c r="B13" s="105"/>
      <c r="C13" s="113"/>
      <c r="D13" s="69"/>
      <c r="F13" s="116" t="s">
        <v>177</v>
      </c>
      <c r="G13" s="114"/>
      <c r="H13" s="105"/>
      <c r="M13" s="102">
        <f>IF(COUNTBLANK(D13)=1,1,0)</f>
        <v>1</v>
      </c>
    </row>
    <row r="14" spans="2:14" ht="15" thickBot="1" x14ac:dyDescent="0.4">
      <c r="B14" s="105"/>
      <c r="C14" s="117"/>
      <c r="D14" s="118"/>
      <c r="E14" s="118"/>
      <c r="F14" s="119"/>
      <c r="G14" s="120"/>
      <c r="H14" s="105"/>
    </row>
    <row r="15" spans="2:14" ht="15" thickBot="1" x14ac:dyDescent="0.4">
      <c r="B15" s="105"/>
      <c r="C15" s="106"/>
      <c r="D15" s="105"/>
      <c r="E15" s="105"/>
      <c r="F15" s="121"/>
      <c r="G15" s="105"/>
      <c r="H15" s="105"/>
    </row>
    <row r="16" spans="2:14" ht="15.5" customHeight="1" x14ac:dyDescent="0.35">
      <c r="B16" s="105"/>
      <c r="C16" s="108"/>
      <c r="D16" s="109" t="s">
        <v>108</v>
      </c>
      <c r="E16" s="110"/>
      <c r="F16" s="122"/>
      <c r="G16" s="111"/>
      <c r="H16" s="105"/>
    </row>
    <row r="17" spans="2:13" ht="15.5" customHeight="1" thickBot="1" x14ac:dyDescent="0.4">
      <c r="B17" s="105"/>
      <c r="C17" s="113"/>
      <c r="F17" s="116"/>
      <c r="G17" s="114"/>
      <c r="H17" s="105"/>
    </row>
    <row r="18" spans="2:13" ht="15.5" customHeight="1" thickBot="1" x14ac:dyDescent="0.4">
      <c r="B18" s="105"/>
      <c r="C18" s="113"/>
      <c r="D18" s="89"/>
      <c r="F18" s="439" t="s">
        <v>112</v>
      </c>
      <c r="G18" s="114"/>
      <c r="H18" s="105"/>
      <c r="M18" s="102">
        <f>IF(COUNTBLANK(D18)=1,1,0)</f>
        <v>1</v>
      </c>
    </row>
    <row r="19" spans="2:13" ht="15.5" customHeight="1" x14ac:dyDescent="0.35">
      <c r="B19" s="105"/>
      <c r="C19" s="113"/>
      <c r="D19" s="123"/>
      <c r="F19" s="439"/>
      <c r="G19" s="114"/>
      <c r="H19" s="105"/>
    </row>
    <row r="20" spans="2:13" ht="15.5" customHeight="1" x14ac:dyDescent="0.35">
      <c r="B20" s="105"/>
      <c r="C20" s="113"/>
      <c r="D20" s="123"/>
      <c r="F20" s="439"/>
      <c r="G20" s="114"/>
      <c r="H20" s="105"/>
    </row>
    <row r="21" spans="2:13" ht="15.5" customHeight="1" thickBot="1" x14ac:dyDescent="0.4">
      <c r="B21" s="105"/>
      <c r="C21" s="117"/>
      <c r="D21" s="124"/>
      <c r="E21" s="118"/>
      <c r="F21" s="119"/>
      <c r="G21" s="120"/>
      <c r="H21" s="105"/>
    </row>
    <row r="22" spans="2:13" ht="15" thickBot="1" x14ac:dyDescent="0.4">
      <c r="B22" s="105"/>
      <c r="C22" s="106"/>
      <c r="D22" s="105"/>
      <c r="E22" s="105"/>
      <c r="F22" s="121"/>
      <c r="G22" s="105"/>
      <c r="H22" s="105"/>
    </row>
    <row r="23" spans="2:13" ht="15.5" x14ac:dyDescent="0.35">
      <c r="B23" s="105"/>
      <c r="C23" s="108"/>
      <c r="D23" s="109" t="s">
        <v>101</v>
      </c>
      <c r="E23" s="110"/>
      <c r="F23" s="122"/>
      <c r="G23" s="111"/>
      <c r="H23" s="105"/>
    </row>
    <row r="24" spans="2:13" ht="15" thickBot="1" x14ac:dyDescent="0.4">
      <c r="B24" s="105"/>
      <c r="C24" s="113"/>
      <c r="F24" s="116"/>
      <c r="G24" s="114"/>
      <c r="H24" s="105"/>
    </row>
    <row r="25" spans="2:13" ht="16" customHeight="1" thickBot="1" x14ac:dyDescent="0.4">
      <c r="B25" s="105"/>
      <c r="C25" s="113"/>
      <c r="D25" s="68"/>
      <c r="F25" s="439" t="s">
        <v>211</v>
      </c>
      <c r="G25" s="114"/>
      <c r="H25" s="105"/>
      <c r="M25" s="102">
        <f>IF(COUNTBLANK(D25)=1,1,0)</f>
        <v>1</v>
      </c>
    </row>
    <row r="26" spans="2:13" ht="16" customHeight="1" x14ac:dyDescent="0.35">
      <c r="B26" s="105"/>
      <c r="C26" s="113"/>
      <c r="F26" s="439"/>
      <c r="G26" s="114"/>
      <c r="H26" s="105"/>
    </row>
    <row r="27" spans="2:13" ht="16" customHeight="1" x14ac:dyDescent="0.35">
      <c r="B27" s="105"/>
      <c r="C27" s="113"/>
      <c r="F27" s="439"/>
      <c r="G27" s="114"/>
      <c r="H27" s="105"/>
    </row>
    <row r="28" spans="2:13" ht="15" thickBot="1" x14ac:dyDescent="0.4">
      <c r="B28" s="105"/>
      <c r="C28" s="117"/>
      <c r="D28" s="118"/>
      <c r="E28" s="118"/>
      <c r="F28" s="125" t="s">
        <v>109</v>
      </c>
      <c r="G28" s="120"/>
      <c r="H28" s="105"/>
    </row>
    <row r="29" spans="2:13" ht="15" thickBot="1" x14ac:dyDescent="0.4">
      <c r="B29" s="105"/>
      <c r="C29" s="106"/>
      <c r="D29" s="105"/>
      <c r="E29" s="105"/>
      <c r="F29" s="121"/>
      <c r="G29" s="105"/>
      <c r="H29" s="105"/>
    </row>
    <row r="30" spans="2:13" ht="15.5" x14ac:dyDescent="0.35">
      <c r="B30" s="105"/>
      <c r="C30" s="108"/>
      <c r="D30" s="109" t="s">
        <v>178</v>
      </c>
      <c r="E30" s="110"/>
      <c r="F30" s="122"/>
      <c r="G30" s="111"/>
      <c r="H30" s="105"/>
    </row>
    <row r="31" spans="2:13" ht="15" thickBot="1" x14ac:dyDescent="0.4">
      <c r="B31" s="105"/>
      <c r="C31" s="113"/>
      <c r="F31" s="116"/>
      <c r="G31" s="114"/>
      <c r="H31" s="105"/>
    </row>
    <row r="32" spans="2:13" ht="15" thickBot="1" x14ac:dyDescent="0.4">
      <c r="B32" s="105"/>
      <c r="C32" s="113"/>
      <c r="D32" s="68"/>
      <c r="F32" s="439" t="s">
        <v>287</v>
      </c>
      <c r="G32" s="114"/>
      <c r="H32" s="105"/>
      <c r="M32" s="102">
        <f>IF(COUNTBLANK(D32)=1,1,0)</f>
        <v>1</v>
      </c>
    </row>
    <row r="33" spans="2:18" x14ac:dyDescent="0.35">
      <c r="B33" s="105"/>
      <c r="C33" s="113"/>
      <c r="F33" s="439"/>
      <c r="G33" s="114"/>
      <c r="H33" s="105"/>
    </row>
    <row r="34" spans="2:18" x14ac:dyDescent="0.35">
      <c r="B34" s="105"/>
      <c r="C34" s="113"/>
      <c r="F34" s="439"/>
      <c r="G34" s="114"/>
      <c r="H34" s="105"/>
    </row>
    <row r="35" spans="2:18" ht="15" thickBot="1" x14ac:dyDescent="0.4">
      <c r="B35" s="105"/>
      <c r="C35" s="117"/>
      <c r="D35" s="118"/>
      <c r="E35" s="118"/>
      <c r="F35" s="119"/>
      <c r="G35" s="120"/>
      <c r="H35" s="105"/>
    </row>
    <row r="36" spans="2:18" x14ac:dyDescent="0.35">
      <c r="B36" s="105"/>
      <c r="C36" s="106"/>
      <c r="D36" s="105"/>
      <c r="E36" s="105"/>
      <c r="F36" s="121"/>
      <c r="G36" s="105"/>
      <c r="H36" s="105"/>
    </row>
    <row r="37" spans="2:18" x14ac:dyDescent="0.35">
      <c r="F37" s="116"/>
    </row>
    <row r="38" spans="2:18" x14ac:dyDescent="0.35">
      <c r="F38" s="116"/>
    </row>
    <row r="39" spans="2:18" x14ac:dyDescent="0.35">
      <c r="F39" s="116"/>
    </row>
    <row r="40" spans="2:18" ht="18.5" x14ac:dyDescent="0.35">
      <c r="D40" s="127" t="s">
        <v>111</v>
      </c>
      <c r="F40" s="116"/>
    </row>
    <row r="41" spans="2:18" ht="7.5" customHeight="1" thickBot="1" x14ac:dyDescent="0.4">
      <c r="F41" s="116"/>
    </row>
    <row r="42" spans="2:18" s="128" customFormat="1" ht="15.5" x14ac:dyDescent="0.35">
      <c r="C42" s="129"/>
      <c r="D42" s="109" t="s">
        <v>110</v>
      </c>
      <c r="E42" s="130"/>
      <c r="F42" s="130"/>
      <c r="G42" s="131"/>
      <c r="L42" s="356"/>
      <c r="M42" s="132"/>
      <c r="N42" s="132"/>
      <c r="O42" s="133"/>
      <c r="R42" s="134"/>
    </row>
    <row r="43" spans="2:18" ht="15" thickBot="1" x14ac:dyDescent="0.4">
      <c r="C43" s="113"/>
      <c r="G43" s="114"/>
    </row>
    <row r="44" spans="2:18" ht="18" customHeight="1" thickBot="1" x14ac:dyDescent="0.4">
      <c r="C44" s="135" t="s">
        <v>115</v>
      </c>
      <c r="D44" s="14"/>
      <c r="F44" s="440" t="s">
        <v>270</v>
      </c>
      <c r="G44" s="114"/>
      <c r="J44" s="442"/>
      <c r="K44" s="443"/>
      <c r="M44" s="102">
        <f>IF(COUNTBLANK(D44)=1,1,0)</f>
        <v>1</v>
      </c>
    </row>
    <row r="45" spans="2:18" ht="18" customHeight="1" x14ac:dyDescent="0.35">
      <c r="C45" s="135"/>
      <c r="D45" s="137"/>
      <c r="F45" s="440"/>
      <c r="G45" s="114"/>
    </row>
    <row r="46" spans="2:18" ht="18" customHeight="1" x14ac:dyDescent="0.35">
      <c r="C46" s="113"/>
      <c r="D46" s="137"/>
      <c r="F46" s="440"/>
      <c r="G46" s="114"/>
    </row>
    <row r="47" spans="2:18" ht="18" customHeight="1" thickBot="1" x14ac:dyDescent="0.4">
      <c r="C47" s="113"/>
      <c r="D47" s="137"/>
      <c r="G47" s="114"/>
    </row>
    <row r="48" spans="2:18" ht="18" customHeight="1" thickBot="1" x14ac:dyDescent="0.4">
      <c r="C48" s="135" t="s">
        <v>116</v>
      </c>
      <c r="D48" s="14"/>
      <c r="F48" s="440" t="s">
        <v>103</v>
      </c>
      <c r="G48" s="114"/>
      <c r="M48" s="102">
        <f>IF(COUNTBLANK(D48)=1,1,0)</f>
        <v>1</v>
      </c>
    </row>
    <row r="49" spans="3:13" ht="18" customHeight="1" x14ac:dyDescent="0.35">
      <c r="C49" s="135"/>
      <c r="D49" s="137"/>
      <c r="F49" s="440"/>
      <c r="G49" s="114"/>
    </row>
    <row r="50" spans="3:13" ht="18" customHeight="1" x14ac:dyDescent="0.35">
      <c r="C50" s="113"/>
      <c r="D50" s="137"/>
      <c r="F50" s="440"/>
      <c r="G50" s="114"/>
    </row>
    <row r="51" spans="3:13" ht="18" customHeight="1" x14ac:dyDescent="0.35">
      <c r="C51" s="113"/>
      <c r="D51" s="137"/>
      <c r="F51" s="440"/>
      <c r="G51" s="114"/>
    </row>
    <row r="52" spans="3:13" ht="18" customHeight="1" thickBot="1" x14ac:dyDescent="0.4">
      <c r="C52" s="113"/>
      <c r="D52" s="137"/>
      <c r="G52" s="114"/>
    </row>
    <row r="53" spans="3:13" ht="18" customHeight="1" thickBot="1" x14ac:dyDescent="0.4">
      <c r="C53" s="135" t="s">
        <v>117</v>
      </c>
      <c r="D53" s="14"/>
      <c r="F53" s="440" t="s">
        <v>237</v>
      </c>
      <c r="G53" s="114"/>
      <c r="M53" s="102">
        <f>IF(COUNTBLANK(D53)=1,1,0)</f>
        <v>1</v>
      </c>
    </row>
    <row r="54" spans="3:13" ht="18" customHeight="1" x14ac:dyDescent="0.35">
      <c r="C54" s="135"/>
      <c r="D54" s="137"/>
      <c r="F54" s="440"/>
      <c r="G54" s="114"/>
      <c r="J54" s="442"/>
      <c r="K54" s="443"/>
    </row>
    <row r="55" spans="3:13" ht="18" customHeight="1" x14ac:dyDescent="0.35">
      <c r="C55" s="135"/>
      <c r="D55" s="137"/>
      <c r="F55" s="440"/>
      <c r="G55" s="114"/>
      <c r="J55" s="443"/>
      <c r="K55" s="443"/>
    </row>
    <row r="56" spans="3:13" ht="18" customHeight="1" thickBot="1" x14ac:dyDescent="0.4">
      <c r="C56" s="113"/>
      <c r="D56" s="137"/>
      <c r="G56" s="114"/>
    </row>
    <row r="57" spans="3:13" ht="18" customHeight="1" thickBot="1" x14ac:dyDescent="0.4">
      <c r="C57" s="135" t="s">
        <v>118</v>
      </c>
      <c r="D57" s="14"/>
      <c r="F57" s="440" t="s">
        <v>102</v>
      </c>
      <c r="G57" s="114"/>
      <c r="M57" s="102">
        <f>IF(COUNTBLANK(D57)=1,1,0)</f>
        <v>1</v>
      </c>
    </row>
    <row r="58" spans="3:13" ht="18" customHeight="1" x14ac:dyDescent="0.35">
      <c r="C58" s="135"/>
      <c r="D58" s="137"/>
      <c r="F58" s="440"/>
      <c r="G58" s="114"/>
    </row>
    <row r="59" spans="3:13" ht="18" customHeight="1" x14ac:dyDescent="0.35">
      <c r="C59" s="113"/>
      <c r="D59" s="137"/>
      <c r="F59" s="138"/>
      <c r="G59" s="114"/>
    </row>
    <row r="60" spans="3:13" ht="18" customHeight="1" x14ac:dyDescent="0.35">
      <c r="C60" s="135" t="s">
        <v>119</v>
      </c>
      <c r="D60" s="139">
        <f>SUM('Tab2 Set-Asides'!D47:D90)</f>
        <v>0</v>
      </c>
      <c r="F60" s="439" t="s">
        <v>183</v>
      </c>
      <c r="G60" s="114"/>
    </row>
    <row r="61" spans="3:13" ht="18" customHeight="1" x14ac:dyDescent="0.35">
      <c r="C61" s="113"/>
      <c r="F61" s="439"/>
      <c r="G61" s="114"/>
    </row>
    <row r="62" spans="3:13" ht="18" customHeight="1" x14ac:dyDescent="0.35">
      <c r="C62" s="113"/>
      <c r="F62" s="439"/>
      <c r="G62" s="114"/>
    </row>
    <row r="63" spans="3:13" ht="18" customHeight="1" thickBot="1" x14ac:dyDescent="0.4">
      <c r="C63" s="113"/>
      <c r="F63" s="444"/>
      <c r="G63" s="114"/>
    </row>
    <row r="64" spans="3:13" ht="18" customHeight="1" thickBot="1" x14ac:dyDescent="0.4">
      <c r="C64" s="113"/>
      <c r="D64" s="140">
        <f>D48+D53+D57+D60</f>
        <v>0</v>
      </c>
      <c r="E64" s="141"/>
      <c r="F64" s="142" t="s">
        <v>0</v>
      </c>
      <c r="G64" s="114"/>
    </row>
    <row r="65" spans="3:15" ht="18" customHeight="1" x14ac:dyDescent="0.35">
      <c r="C65" s="113"/>
      <c r="G65" s="114"/>
    </row>
    <row r="66" spans="3:15" ht="18" customHeight="1" x14ac:dyDescent="0.35">
      <c r="C66" s="113"/>
      <c r="D66" s="143" t="str">
        <f>IF(ABS(D44-D64)&gt;0.99,D44-D64,"")</f>
        <v/>
      </c>
      <c r="F66" s="144" t="str">
        <f>IF(ABS(D44-D64)&gt;0.99,"= Difference. Box A does not equal B + C + D + E.","OK. Box A = B + C + D + E.")</f>
        <v>OK. Box A = B + C + D + E.</v>
      </c>
      <c r="G66" s="114"/>
      <c r="O66" s="145">
        <f>D44-D64</f>
        <v>0</v>
      </c>
    </row>
    <row r="67" spans="3:15" ht="33" customHeight="1" thickBot="1" x14ac:dyDescent="0.4">
      <c r="C67" s="117"/>
      <c r="D67" s="146"/>
      <c r="E67" s="146"/>
      <c r="F67" s="147" t="str" cm="1">
        <f t="array" ref="F67">_xlfn.IFS(O66&gt;0,"Assuming Box A is correct, this amount must be added to the above (Boxes B,C &amp; D) and/or in Set-asides, 5A thru 14A.",O66&lt;0,"Assuming Box A is correct, this amount must be deducted from the above (Boxes B,C &amp; D) and/or from Set-asides, 5A thru 14A.",O66=0,"")</f>
        <v/>
      </c>
      <c r="G67" s="120"/>
    </row>
    <row r="69" spans="3:15" x14ac:dyDescent="0.35">
      <c r="C69" s="437" t="str">
        <f>IF(N6=1,"All yellow boxes must be filled in.","")</f>
        <v>All yellow boxes must be filled in.</v>
      </c>
      <c r="D69" s="437"/>
      <c r="E69" s="437"/>
      <c r="F69" s="437"/>
      <c r="G69" s="437"/>
    </row>
  </sheetData>
  <sheetProtection algorithmName="SHA-512" hashValue="lY7yn8rlnXioV21VB6gXH9mGxdB0lgZ6Brkt8TONvBkpqBlzxK3P720Gt9huhsyTe96jOMaZDIsraCaayoQRBA==" saltValue="Ora+/EgOFfS6Cr244f7Isg==" spinCount="100000" sheet="1" objects="1" scenarios="1" selectLockedCells="1"/>
  <mergeCells count="15">
    <mergeCell ref="F48:F51"/>
    <mergeCell ref="J54:K55"/>
    <mergeCell ref="J44:K44"/>
    <mergeCell ref="F25:F27"/>
    <mergeCell ref="C69:G69"/>
    <mergeCell ref="F53:F55"/>
    <mergeCell ref="F57:F58"/>
    <mergeCell ref="F60:F63"/>
    <mergeCell ref="B2:H2"/>
    <mergeCell ref="D4:F4"/>
    <mergeCell ref="F7:F8"/>
    <mergeCell ref="F44:F46"/>
    <mergeCell ref="D12:F12"/>
    <mergeCell ref="F18:F20"/>
    <mergeCell ref="F32:F34"/>
  </mergeCells>
  <conditionalFormatting sqref="B2 C69">
    <cfRule type="expression" dxfId="56" priority="2">
      <formula>$N$6=0</formula>
    </cfRule>
  </conditionalFormatting>
  <conditionalFormatting sqref="D7">
    <cfRule type="notContainsBlanks" dxfId="55" priority="8">
      <formula>LEN(TRIM(D7))&gt;0</formula>
    </cfRule>
  </conditionalFormatting>
  <conditionalFormatting sqref="D13">
    <cfRule type="notContainsBlanks" dxfId="54" priority="5">
      <formula>LEN(TRIM(D13))&gt;0</formula>
    </cfRule>
  </conditionalFormatting>
  <conditionalFormatting sqref="D18">
    <cfRule type="notContainsBlanks" dxfId="53" priority="4">
      <formula>LEN(TRIM(D18))&gt;0</formula>
    </cfRule>
  </conditionalFormatting>
  <conditionalFormatting sqref="D25">
    <cfRule type="notContainsBlanks" dxfId="52" priority="7">
      <formula>LEN(TRIM(D25))&gt;0</formula>
    </cfRule>
  </conditionalFormatting>
  <conditionalFormatting sqref="D32">
    <cfRule type="notContainsBlanks" dxfId="51" priority="3">
      <formula>LEN(TRIM(D32))&gt;0</formula>
    </cfRule>
  </conditionalFormatting>
  <conditionalFormatting sqref="D44">
    <cfRule type="notContainsBlanks" dxfId="50" priority="14">
      <formula>LEN(TRIM(D44))&gt;0</formula>
    </cfRule>
  </conditionalFormatting>
  <conditionalFormatting sqref="D48">
    <cfRule type="notContainsBlanks" dxfId="49" priority="13">
      <formula>LEN(TRIM(D48))&gt;0</formula>
    </cfRule>
  </conditionalFormatting>
  <conditionalFormatting sqref="D53">
    <cfRule type="notContainsBlanks" dxfId="48" priority="12">
      <formula>LEN(TRIM(D53))&gt;0</formula>
    </cfRule>
  </conditionalFormatting>
  <conditionalFormatting sqref="D57">
    <cfRule type="notContainsBlanks" dxfId="47" priority="11">
      <formula>LEN(TRIM(D57))&gt;0</formula>
    </cfRule>
  </conditionalFormatting>
  <conditionalFormatting sqref="F66">
    <cfRule type="containsText" dxfId="46" priority="9" operator="containsText" text="OK">
      <formula>NOT(ISERROR(SEARCH("OK",F66)))</formula>
    </cfRule>
  </conditionalFormatting>
  <dataValidations count="1">
    <dataValidation type="list" allowBlank="1" showInputMessage="1" showErrorMessage="1" sqref="D18" xr:uid="{D77B6A0A-AA75-475D-AC5D-3C4F58F92EBE}">
      <formula1>"1.00,1.25"</formula1>
    </dataValidation>
  </dataValidations>
  <hyperlinks>
    <hyperlink ref="F28" r:id="rId1" xr:uid="{C3F2F130-E697-435E-9599-4B2AB31F25EA}"/>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32E8D-4AC0-4B92-9CE3-23EA25A8ACE1}">
  <sheetPr>
    <tabColor theme="4" tint="0.39997558519241921"/>
  </sheetPr>
  <dimension ref="B1:Z123"/>
  <sheetViews>
    <sheetView showGridLines="0" showRowColHeaders="0" zoomScale="80" zoomScaleNormal="80" workbookViewId="0">
      <pane ySplit="3" topLeftCell="A4" activePane="bottomLeft" state="frozen"/>
      <selection pane="bottomLeft" activeCell="D47" sqref="D47:E47"/>
      <extLst>
        <ext xmlns:xlsdti="http://schemas.microsoft.com/office/spreadsheetml/2023/showDataTypeIcons" uri="{77bfe23e-c014-4d31-8a63-9c772dbf06b6}">
          <xlsdti:showDataTypeIcons visible="0"/>
        </ext>
      </extLst>
    </sheetView>
  </sheetViews>
  <sheetFormatPr defaultColWidth="8.81640625" defaultRowHeight="14.5" x14ac:dyDescent="0.35"/>
  <cols>
    <col min="1" max="1" width="1.81640625" style="1" customWidth="1"/>
    <col min="2" max="2" width="5.7265625" style="4" customWidth="1"/>
    <col min="3" max="3" width="36.26953125" style="2" customWidth="1"/>
    <col min="4" max="5" width="15" style="148" customWidth="1"/>
    <col min="6" max="6" width="2.6328125" style="1" customWidth="1"/>
    <col min="7" max="8" width="15" style="1" customWidth="1"/>
    <col min="9" max="9" width="4.1796875" style="1" customWidth="1"/>
    <col min="10" max="10" width="1.6328125" style="15" customWidth="1"/>
    <col min="11" max="11" width="21.1796875" style="3" customWidth="1"/>
    <col min="12" max="12" width="21.1796875" style="37" customWidth="1"/>
    <col min="13" max="13" width="21.1796875" style="1" customWidth="1"/>
    <col min="14" max="17" width="1.7265625" style="1" customWidth="1"/>
    <col min="18" max="18" width="0.90625" style="308" customWidth="1"/>
    <col min="19" max="19" width="18.90625" style="1" hidden="1" customWidth="1"/>
    <col min="20" max="20" width="22" style="1" hidden="1" customWidth="1"/>
    <col min="21" max="21" width="16.6328125" style="1" hidden="1" customWidth="1"/>
    <col min="22" max="22" width="10.90625" style="91" hidden="1" customWidth="1"/>
    <col min="23" max="23" width="12" style="1" hidden="1" customWidth="1"/>
    <col min="24" max="26" width="8.81640625" style="1" hidden="1" customWidth="1"/>
    <col min="27" max="45" width="8.81640625" style="1" customWidth="1"/>
    <col min="46" max="16384" width="8.81640625" style="1"/>
  </cols>
  <sheetData>
    <row r="1" spans="2:22" ht="9" customHeight="1" x14ac:dyDescent="0.35"/>
    <row r="2" spans="2:22" x14ac:dyDescent="0.35">
      <c r="C2" s="421" t="str">
        <f>IF('Tab1 Preliminary Amounts'!N6=1,"Fill in all yellow boxes in Tab 1.","Grant Detail #4 Difference")</f>
        <v>Fill in all yellow boxes in Tab 1.</v>
      </c>
      <c r="D2" s="149">
        <f>T15</f>
        <v>0</v>
      </c>
      <c r="G2" s="21" t="s">
        <v>276</v>
      </c>
      <c r="H2" s="463">
        <f>T16</f>
        <v>0</v>
      </c>
      <c r="I2" s="464"/>
      <c r="L2" s="422" t="s">
        <v>275</v>
      </c>
      <c r="M2" s="423">
        <f>T16-T15</f>
        <v>0</v>
      </c>
    </row>
    <row r="3" spans="2:22" customFormat="1" ht="9" customHeight="1" thickBot="1" x14ac:dyDescent="0.4">
      <c r="R3" s="350"/>
      <c r="V3" s="150"/>
    </row>
    <row r="4" spans="2:22" ht="21.5" customHeight="1" x14ac:dyDescent="0.35">
      <c r="B4" s="480" t="s">
        <v>266</v>
      </c>
      <c r="C4" s="481"/>
      <c r="D4" s="482"/>
      <c r="E4" s="480" t="s">
        <v>265</v>
      </c>
      <c r="F4" s="481"/>
      <c r="G4" s="481"/>
      <c r="H4" s="481"/>
      <c r="I4" s="482"/>
      <c r="S4" s="151" t="s">
        <v>210</v>
      </c>
      <c r="T4" s="152">
        <v>0.5</v>
      </c>
    </row>
    <row r="5" spans="2:22" x14ac:dyDescent="0.35">
      <c r="B5" s="449" t="s">
        <v>203</v>
      </c>
      <c r="C5" s="450"/>
      <c r="D5" s="361">
        <f>'Tab1 Preliminary Amounts'!D44</f>
        <v>0</v>
      </c>
      <c r="E5" s="153" t="s">
        <v>268</v>
      </c>
      <c r="F5" s="154"/>
      <c r="H5" s="470">
        <f>H6+H7</f>
        <v>0</v>
      </c>
      <c r="I5" s="471"/>
    </row>
    <row r="6" spans="2:22" x14ac:dyDescent="0.3">
      <c r="B6" s="465"/>
      <c r="C6" s="447"/>
      <c r="D6" s="363"/>
      <c r="E6" s="155" t="s">
        <v>63</v>
      </c>
      <c r="F6" s="156"/>
      <c r="H6" s="472">
        <f>G25</f>
        <v>0</v>
      </c>
      <c r="I6" s="473"/>
      <c r="S6" s="151" t="s">
        <v>206</v>
      </c>
      <c r="T6" s="151"/>
    </row>
    <row r="7" spans="2:22" x14ac:dyDescent="0.3">
      <c r="B7" s="449" t="s">
        <v>107</v>
      </c>
      <c r="C7" s="450"/>
      <c r="D7" s="361">
        <f>'Tab1 Preliminary Amounts'!D64</f>
        <v>0</v>
      </c>
      <c r="E7" s="155" t="s">
        <v>261</v>
      </c>
      <c r="F7" s="156"/>
      <c r="H7" s="472">
        <f>'Tab1 Preliminary Amounts'!D44</f>
        <v>0</v>
      </c>
      <c r="I7" s="473"/>
      <c r="S7" s="151" t="s">
        <v>208</v>
      </c>
      <c r="T7" s="151" t="s">
        <v>209</v>
      </c>
    </row>
    <row r="8" spans="2:22" x14ac:dyDescent="0.35">
      <c r="B8" s="451" t="s">
        <v>267</v>
      </c>
      <c r="C8" s="452"/>
      <c r="D8" s="362">
        <f>'Tab1 Preliminary Amounts'!D48</f>
        <v>0</v>
      </c>
      <c r="E8" s="153" t="s">
        <v>220</v>
      </c>
      <c r="F8" s="154"/>
      <c r="H8" s="470">
        <f>H9+H10+H11+H12</f>
        <v>0</v>
      </c>
      <c r="I8" s="471"/>
      <c r="S8" s="157">
        <f>D5-D7</f>
        <v>0</v>
      </c>
      <c r="T8" s="158" cm="1">
        <f t="array" ref="T8">_xlfn.IFS(S8&lt;0,-1,S8=0,0,S8&gt;0,1)</f>
        <v>0</v>
      </c>
    </row>
    <row r="9" spans="2:22" x14ac:dyDescent="0.3">
      <c r="B9" s="451" t="s">
        <v>105</v>
      </c>
      <c r="C9" s="452"/>
      <c r="D9" s="362">
        <f>'Tab1 Preliminary Amounts'!D53</f>
        <v>0</v>
      </c>
      <c r="E9" s="155" t="s">
        <v>262</v>
      </c>
      <c r="F9" s="156"/>
      <c r="H9" s="472">
        <f>L29</f>
        <v>0</v>
      </c>
      <c r="I9" s="473"/>
    </row>
    <row r="10" spans="2:22" x14ac:dyDescent="0.3">
      <c r="B10" s="451" t="s">
        <v>104</v>
      </c>
      <c r="C10" s="452"/>
      <c r="D10" s="362">
        <f>'Tab1 Preliminary Amounts'!D57</f>
        <v>0</v>
      </c>
      <c r="E10" s="155" t="s">
        <v>264</v>
      </c>
      <c r="H10" s="472">
        <f>U95</f>
        <v>0</v>
      </c>
      <c r="I10" s="473"/>
      <c r="S10" s="151" t="s">
        <v>207</v>
      </c>
      <c r="T10" s="151"/>
    </row>
    <row r="11" spans="2:22" x14ac:dyDescent="0.3">
      <c r="B11" s="451" t="s">
        <v>106</v>
      </c>
      <c r="C11" s="452"/>
      <c r="D11" s="362">
        <f>SUM(D47:D90)</f>
        <v>0</v>
      </c>
      <c r="E11" s="155" t="s">
        <v>205</v>
      </c>
      <c r="F11" s="156"/>
      <c r="H11" s="472">
        <f>G42+G47+G57+G62+G66+G70+G74+G78+G82+G86</f>
        <v>0</v>
      </c>
      <c r="I11" s="473"/>
      <c r="S11" s="151"/>
      <c r="T11" s="151"/>
    </row>
    <row r="12" spans="2:22" ht="14.5" customHeight="1" x14ac:dyDescent="0.3">
      <c r="B12" s="159"/>
      <c r="C12" s="1"/>
      <c r="D12" s="63"/>
      <c r="E12" s="155" t="s">
        <v>204</v>
      </c>
      <c r="F12" s="156"/>
      <c r="H12" s="472">
        <f>'Tab3 Sch Alloc'!G8</f>
        <v>0</v>
      </c>
      <c r="I12" s="473"/>
      <c r="S12" s="151" t="s">
        <v>208</v>
      </c>
      <c r="T12" s="151" t="s">
        <v>209</v>
      </c>
    </row>
    <row r="13" spans="2:22" ht="13" customHeight="1" x14ac:dyDescent="0.35">
      <c r="B13" s="365"/>
      <c r="C13" s="346"/>
      <c r="D13" s="366"/>
      <c r="E13" s="159"/>
      <c r="H13" s="474"/>
      <c r="I13" s="475"/>
      <c r="J13" s="160"/>
      <c r="S13" s="157">
        <f>H5-H8</f>
        <v>0</v>
      </c>
      <c r="T13" s="158" cm="1">
        <f t="array" ref="T13">_xlfn.IFS(S13&lt;0,-1,S13=0,0,S13&gt;0,1)</f>
        <v>0</v>
      </c>
    </row>
    <row r="14" spans="2:22" ht="16" customHeight="1" x14ac:dyDescent="0.35">
      <c r="B14" s="483" t="str" cm="1">
        <f t="array" ref="B14">_xlfn.IFS(T8=1,"Sum ≠ A. Add this amount to Grant Det 4 (B,C,D) and/or Set-asides, 5A thru 14A.",T8=-1,"Sum ≠ A. Deduct this amount from Grant Det 4 (B,C,D) and/or Set-asides, 5A thru 14A.",T8=0,"OK: A = B + C + D + E")</f>
        <v>OK: A = B + C + D + E</v>
      </c>
      <c r="C14" s="484"/>
      <c r="D14" s="364"/>
      <c r="E14" s="466" t="str" cm="1">
        <f t="array" ref="E14">_xlfn.IFS(T13&lt;0,"The identified uses exceed the available by this amount (overall).",T13&gt;0,"This amount (overall) is still available for identification.",T13=0,"OK: All avalable funds have been identified for use.")</f>
        <v>OK: All avalable funds have been identified for use.</v>
      </c>
      <c r="F14" s="467"/>
      <c r="G14" s="467"/>
      <c r="H14" s="467"/>
      <c r="I14" s="476"/>
      <c r="J14" s="161"/>
      <c r="K14" s="148"/>
    </row>
    <row r="15" spans="2:22" ht="16" customHeight="1" x14ac:dyDescent="0.35">
      <c r="B15" s="485"/>
      <c r="C15" s="486"/>
      <c r="D15" s="162" t="str">
        <f>IF(ABS(D5-D7)&gt;T4,D5-D7,"")</f>
        <v/>
      </c>
      <c r="E15" s="468"/>
      <c r="F15" s="469"/>
      <c r="G15" s="469"/>
      <c r="H15" s="477" t="str">
        <f>IF(ABS(H5-H8)&gt;T4,H5-H8,"")</f>
        <v/>
      </c>
      <c r="I15" s="478"/>
      <c r="J15" s="161"/>
      <c r="S15" s="1" t="s">
        <v>273</v>
      </c>
      <c r="T15" s="420">
        <f>IF(ABS(D5-D7)&gt;T4,D5-D7,0)</f>
        <v>0</v>
      </c>
    </row>
    <row r="16" spans="2:22" ht="16" customHeight="1" x14ac:dyDescent="0.35">
      <c r="B16" s="485"/>
      <c r="C16" s="486"/>
      <c r="D16" s="419"/>
      <c r="E16" s="468"/>
      <c r="F16" s="469"/>
      <c r="G16" s="469"/>
      <c r="H16" s="469"/>
      <c r="I16" s="479"/>
      <c r="J16" s="161"/>
      <c r="K16"/>
      <c r="S16" s="12" t="s">
        <v>274</v>
      </c>
      <c r="T16" s="1">
        <f>IF(ABS(H5-H8)&gt;T4,H5-H8,0)</f>
        <v>0</v>
      </c>
    </row>
    <row r="17" spans="2:22" ht="17.5" customHeight="1" thickBot="1" x14ac:dyDescent="0.4">
      <c r="B17" s="525" t="s">
        <v>283</v>
      </c>
      <c r="C17" s="526"/>
      <c r="D17" s="526"/>
      <c r="E17" s="526"/>
      <c r="F17" s="526"/>
      <c r="G17" s="526"/>
      <c r="H17" s="523">
        <f>T16-T15</f>
        <v>0</v>
      </c>
      <c r="I17" s="524"/>
      <c r="J17" s="161"/>
      <c r="K17"/>
      <c r="S17" s="12"/>
    </row>
    <row r="18" spans="2:22" x14ac:dyDescent="0.35">
      <c r="B18" s="163"/>
      <c r="C18" s="163"/>
      <c r="D18" s="163"/>
      <c r="E18"/>
      <c r="F18"/>
      <c r="G18"/>
      <c r="H18"/>
    </row>
    <row r="19" spans="2:22" ht="18.5" x14ac:dyDescent="0.35">
      <c r="B19" s="164" t="s">
        <v>260</v>
      </c>
      <c r="C19" s="163"/>
      <c r="D19" s="163"/>
      <c r="E19"/>
      <c r="F19"/>
      <c r="G19"/>
      <c r="H19"/>
    </row>
    <row r="20" spans="2:22" ht="15" thickBot="1" x14ac:dyDescent="0.4"/>
    <row r="21" spans="2:22" x14ac:dyDescent="0.35">
      <c r="B21" s="165"/>
      <c r="C21" s="166"/>
      <c r="D21" s="167"/>
      <c r="E21" s="167"/>
      <c r="F21" s="168"/>
      <c r="G21" s="167"/>
      <c r="H21" s="167"/>
      <c r="I21" s="169"/>
    </row>
    <row r="22" spans="2:22" s="2" customFormat="1" x14ac:dyDescent="0.35">
      <c r="B22" s="170"/>
      <c r="C22" s="171" t="s">
        <v>1</v>
      </c>
      <c r="D22" s="453" t="s">
        <v>126</v>
      </c>
      <c r="E22" s="453"/>
      <c r="F22" s="86"/>
      <c r="G22" s="453" t="s">
        <v>125</v>
      </c>
      <c r="H22" s="453"/>
      <c r="I22" s="173"/>
      <c r="J22" s="3"/>
      <c r="K22" s="3"/>
      <c r="L22" s="37"/>
      <c r="R22" s="351"/>
      <c r="V22" s="174"/>
    </row>
    <row r="23" spans="2:22" s="2" customFormat="1" ht="15" thickBot="1" x14ac:dyDescent="0.4">
      <c r="B23" s="170"/>
      <c r="C23" s="171"/>
      <c r="D23" s="172"/>
      <c r="E23" s="172"/>
      <c r="F23" s="86"/>
      <c r="G23" s="172"/>
      <c r="H23" s="172"/>
      <c r="I23" s="173"/>
      <c r="J23" s="3"/>
      <c r="K23" s="3"/>
      <c r="L23" s="37"/>
      <c r="R23" s="351"/>
      <c r="V23" s="174"/>
    </row>
    <row r="24" spans="2:22" x14ac:dyDescent="0.35">
      <c r="B24" s="175"/>
      <c r="C24" s="176"/>
      <c r="D24" s="177"/>
      <c r="E24" s="177"/>
      <c r="F24" s="178"/>
      <c r="G24" s="178"/>
      <c r="H24" s="178"/>
      <c r="I24" s="179"/>
      <c r="K24" s="180"/>
      <c r="L24" s="181"/>
      <c r="M24" s="64"/>
    </row>
    <row r="25" spans="2:22" s="2" customFormat="1" ht="15" customHeight="1" x14ac:dyDescent="0.35">
      <c r="B25" s="6">
        <v>1</v>
      </c>
      <c r="C25" s="8" t="s">
        <v>121</v>
      </c>
      <c r="D25" s="445">
        <f>'Tab1 Preliminary Amounts'!D44</f>
        <v>0</v>
      </c>
      <c r="E25" s="445"/>
      <c r="F25" s="182"/>
      <c r="G25" s="445">
        <f>'Tab1 Preliminary Amounts'!D7</f>
        <v>0</v>
      </c>
      <c r="H25" s="445"/>
      <c r="I25" s="63"/>
      <c r="J25" s="183"/>
      <c r="K25" s="184" t="s">
        <v>167</v>
      </c>
      <c r="L25" s="185">
        <f>D25+G25</f>
        <v>0</v>
      </c>
      <c r="M25" s="186"/>
      <c r="R25" s="351"/>
      <c r="V25" s="174"/>
    </row>
    <row r="26" spans="2:22" s="2" customFormat="1" ht="15" customHeight="1" x14ac:dyDescent="0.35">
      <c r="B26" s="6"/>
      <c r="C26" s="1"/>
      <c r="D26" s="456" t="s">
        <v>130</v>
      </c>
      <c r="E26" s="456"/>
      <c r="F26" s="183"/>
      <c r="G26" s="456" t="s">
        <v>128</v>
      </c>
      <c r="H26" s="456"/>
      <c r="I26" s="63"/>
      <c r="J26" s="183"/>
      <c r="K26" s="188"/>
      <c r="L26" s="37"/>
      <c r="M26" s="186"/>
      <c r="R26" s="351"/>
      <c r="V26" s="174"/>
    </row>
    <row r="27" spans="2:22" s="2" customFormat="1" ht="15" customHeight="1" x14ac:dyDescent="0.35">
      <c r="B27" s="189"/>
      <c r="C27" s="190"/>
      <c r="D27" s="191"/>
      <c r="E27" s="191"/>
      <c r="F27" s="192"/>
      <c r="G27" s="191"/>
      <c r="H27" s="191"/>
      <c r="I27" s="193"/>
      <c r="J27" s="183"/>
      <c r="K27" s="194"/>
      <c r="L27" s="195"/>
      <c r="M27" s="196"/>
      <c r="R27" s="351"/>
      <c r="V27" s="174"/>
    </row>
    <row r="28" spans="2:22" s="203" customFormat="1" ht="17.5" customHeight="1" x14ac:dyDescent="0.35">
      <c r="B28" s="197"/>
      <c r="C28" s="507"/>
      <c r="D28" s="507"/>
      <c r="E28" s="507"/>
      <c r="F28"/>
      <c r="G28"/>
      <c r="H28"/>
      <c r="I28" s="198"/>
      <c r="J28" s="199"/>
      <c r="K28" s="200"/>
      <c r="L28" s="201"/>
      <c r="M28" s="202"/>
      <c r="R28" s="352"/>
      <c r="V28" s="204"/>
    </row>
    <row r="29" spans="2:22" s="2" customFormat="1" ht="15" customHeight="1" x14ac:dyDescent="0.35">
      <c r="B29" s="6">
        <v>2</v>
      </c>
      <c r="C29" s="8" t="s">
        <v>122</v>
      </c>
      <c r="D29" s="445">
        <f>'Tab1 Preliminary Amounts'!D57</f>
        <v>0</v>
      </c>
      <c r="E29" s="445"/>
      <c r="F29" s="182"/>
      <c r="G29" s="445">
        <f>'Tab1 Preliminary Amounts'!D25</f>
        <v>0</v>
      </c>
      <c r="H29" s="445"/>
      <c r="I29" s="63"/>
      <c r="J29" s="183"/>
      <c r="K29" s="184" t="s">
        <v>141</v>
      </c>
      <c r="L29" s="185">
        <f>D29+G29</f>
        <v>0</v>
      </c>
      <c r="M29" s="186"/>
      <c r="R29" s="351"/>
      <c r="V29" s="174"/>
    </row>
    <row r="30" spans="2:22" s="2" customFormat="1" ht="14.5" customHeight="1" x14ac:dyDescent="0.35">
      <c r="B30" s="6"/>
      <c r="C30" s="1"/>
      <c r="D30" s="456" t="s">
        <v>131</v>
      </c>
      <c r="E30" s="456"/>
      <c r="F30" s="205"/>
      <c r="G30" s="456" t="s">
        <v>114</v>
      </c>
      <c r="H30" s="456"/>
      <c r="I30" s="63"/>
      <c r="J30" s="183"/>
      <c r="K30" s="515" t="str">
        <f>IF(L29&lt;&gt;0,"1% of this must be spent on PFE. Also, up to 12% of this amount may fund admin activities for equitable services, coded at sites 000 and 810. Thus, no less than 88% will be expected at site 860 for services.","")</f>
        <v/>
      </c>
      <c r="L30" s="516"/>
      <c r="M30" s="517"/>
      <c r="R30" s="351"/>
      <c r="V30" s="174"/>
    </row>
    <row r="31" spans="2:22" s="2" customFormat="1" ht="16" customHeight="1" x14ac:dyDescent="0.35">
      <c r="B31" s="6"/>
      <c r="C31" s="506" t="str">
        <f>IF(D29&gt;0,"In CCIP, districts must re-enter the Grant Detail 4D amount in Line 2A.","")</f>
        <v/>
      </c>
      <c r="D31" s="506"/>
      <c r="E31" s="506"/>
      <c r="F31" s="206"/>
      <c r="G31" s="187"/>
      <c r="H31" s="187"/>
      <c r="I31" s="63"/>
      <c r="J31" s="183"/>
      <c r="K31" s="515"/>
      <c r="L31" s="516"/>
      <c r="M31" s="517"/>
      <c r="R31" s="351"/>
      <c r="T31" s="2" t="str">
        <f>IF(D29&gt;0,"Districts will have to manually enter it (identical to 4D entry.","")</f>
        <v/>
      </c>
      <c r="V31" s="174"/>
    </row>
    <row r="32" spans="2:22" s="2" customFormat="1" ht="17" customHeight="1" x14ac:dyDescent="0.3">
      <c r="B32" s="189"/>
      <c r="C32" s="207"/>
      <c r="D32" s="207"/>
      <c r="E32" s="207"/>
      <c r="F32" s="190"/>
      <c r="G32" s="190"/>
      <c r="H32" s="190"/>
      <c r="I32" s="193"/>
      <c r="J32" s="183"/>
      <c r="K32" s="518"/>
      <c r="L32" s="519"/>
      <c r="M32" s="520"/>
      <c r="R32" s="351"/>
      <c r="V32" s="174"/>
    </row>
    <row r="33" spans="2:22" s="2" customFormat="1" ht="14.5" customHeight="1" x14ac:dyDescent="0.35">
      <c r="B33" s="6"/>
      <c r="C33" s="1"/>
      <c r="D33" s="148"/>
      <c r="E33" s="148"/>
      <c r="F33" s="1"/>
      <c r="G33" s="1"/>
      <c r="H33" s="1"/>
      <c r="I33" s="63"/>
      <c r="J33" s="183"/>
      <c r="K33" s="208"/>
      <c r="L33" s="209"/>
      <c r="M33" s="210"/>
      <c r="R33" s="351"/>
      <c r="V33" s="174"/>
    </row>
    <row r="34" spans="2:22" s="2" customFormat="1" ht="14.5" customHeight="1" x14ac:dyDescent="0.35">
      <c r="B34" s="6">
        <v>3</v>
      </c>
      <c r="C34" s="37" t="s">
        <v>123</v>
      </c>
      <c r="D34" s="445">
        <f>D25-D29</f>
        <v>0</v>
      </c>
      <c r="E34" s="445"/>
      <c r="F34" s="182"/>
      <c r="G34" s="445">
        <f>G25-G29</f>
        <v>0</v>
      </c>
      <c r="H34" s="445"/>
      <c r="I34" s="63"/>
      <c r="J34" s="183"/>
      <c r="K34" s="184" t="s">
        <v>168</v>
      </c>
      <c r="L34" s="185">
        <f>D34+G34</f>
        <v>0</v>
      </c>
      <c r="M34" s="186"/>
      <c r="R34" s="351"/>
      <c r="V34" s="174"/>
    </row>
    <row r="35" spans="2:22" s="2" customFormat="1" ht="15" thickBot="1" x14ac:dyDescent="0.4">
      <c r="B35" s="7"/>
      <c r="C35" s="10"/>
      <c r="D35" s="211"/>
      <c r="E35" s="211"/>
      <c r="F35" s="10"/>
      <c r="G35" s="10"/>
      <c r="H35" s="10"/>
      <c r="I35" s="11"/>
      <c r="J35" s="183"/>
      <c r="K35" s="212"/>
      <c r="L35" s="213"/>
      <c r="M35" s="214"/>
      <c r="R35" s="351"/>
      <c r="V35" s="174"/>
    </row>
    <row r="36" spans="2:22" s="2" customFormat="1" x14ac:dyDescent="0.35">
      <c r="B36" s="3"/>
      <c r="D36" s="148"/>
      <c r="E36" s="148"/>
      <c r="F36" s="1"/>
      <c r="G36" s="1"/>
      <c r="H36" s="1"/>
      <c r="J36" s="183"/>
      <c r="K36"/>
      <c r="L36"/>
      <c r="M36"/>
      <c r="R36" s="351"/>
      <c r="V36" s="174"/>
    </row>
    <row r="37" spans="2:22" s="2" customFormat="1" ht="15" customHeight="1" thickBot="1" x14ac:dyDescent="0.4">
      <c r="B37" s="3"/>
      <c r="D37" s="148"/>
      <c r="E37" s="148"/>
      <c r="F37" s="1"/>
      <c r="G37" s="1"/>
      <c r="H37" s="1"/>
      <c r="J37" s="183"/>
      <c r="K37" s="215"/>
      <c r="L37" s="216"/>
      <c r="R37" s="351"/>
      <c r="V37" s="174"/>
    </row>
    <row r="38" spans="2:22" s="2" customFormat="1" x14ac:dyDescent="0.35">
      <c r="B38" s="217"/>
      <c r="C38" s="166"/>
      <c r="D38" s="218"/>
      <c r="E38" s="218"/>
      <c r="F38" s="168"/>
      <c r="G38" s="168"/>
      <c r="H38" s="168"/>
      <c r="I38" s="219"/>
      <c r="J38" s="183"/>
      <c r="R38" s="351"/>
      <c r="V38" s="174"/>
    </row>
    <row r="39" spans="2:22" s="2" customFormat="1" ht="14.5" customHeight="1" x14ac:dyDescent="0.35">
      <c r="B39" s="170"/>
      <c r="C39" s="171" t="s">
        <v>2</v>
      </c>
      <c r="D39" s="453" t="s">
        <v>126</v>
      </c>
      <c r="E39" s="453"/>
      <c r="F39" s="86"/>
      <c r="G39" s="453" t="s">
        <v>125</v>
      </c>
      <c r="H39" s="453"/>
      <c r="I39" s="173"/>
      <c r="J39" s="183"/>
      <c r="K39" s="215"/>
      <c r="L39" s="216"/>
      <c r="R39" s="351"/>
      <c r="V39" s="174"/>
    </row>
    <row r="40" spans="2:22" s="2" customFormat="1" ht="14.5" customHeight="1" thickBot="1" x14ac:dyDescent="0.4">
      <c r="B40" s="170"/>
      <c r="C40" s="171"/>
      <c r="D40" s="172"/>
      <c r="E40" s="172"/>
      <c r="F40" s="86"/>
      <c r="G40" s="172"/>
      <c r="H40" s="172"/>
      <c r="I40" s="173"/>
      <c r="J40" s="183"/>
      <c r="K40" s="215"/>
      <c r="L40" s="216"/>
      <c r="R40" s="351"/>
      <c r="V40" s="174"/>
    </row>
    <row r="41" spans="2:22" s="2" customFormat="1" x14ac:dyDescent="0.35">
      <c r="B41" s="220"/>
      <c r="C41" s="176"/>
      <c r="D41" s="178"/>
      <c r="E41" s="178"/>
      <c r="F41" s="178"/>
      <c r="G41" s="178"/>
      <c r="H41" s="178"/>
      <c r="I41" s="221"/>
      <c r="J41" s="183"/>
      <c r="K41" s="512" t="s">
        <v>193</v>
      </c>
      <c r="L41" s="513"/>
      <c r="M41" s="514"/>
      <c r="R41" s="351"/>
      <c r="V41" s="174"/>
    </row>
    <row r="42" spans="2:22" s="2" customFormat="1" ht="14.5" customHeight="1" x14ac:dyDescent="0.35">
      <c r="B42" s="188">
        <v>4</v>
      </c>
      <c r="C42" s="8" t="s">
        <v>3</v>
      </c>
      <c r="D42" s="445">
        <f>'Tab1 Preliminary Amounts'!D48</f>
        <v>0</v>
      </c>
      <c r="E42" s="445"/>
      <c r="F42" s="182"/>
      <c r="G42" s="445">
        <f>IF(G25&gt;=500000,0.01*G34,0)</f>
        <v>0</v>
      </c>
      <c r="H42" s="445"/>
      <c r="I42" s="222"/>
      <c r="J42" s="183"/>
      <c r="K42" s="223" t="s">
        <v>186</v>
      </c>
      <c r="L42" s="224">
        <f>D42+G42</f>
        <v>0</v>
      </c>
      <c r="M42" s="225" t="s">
        <v>155</v>
      </c>
      <c r="R42" s="351"/>
      <c r="V42" s="174"/>
    </row>
    <row r="43" spans="2:22" s="2" customFormat="1" ht="14.5" customHeight="1" x14ac:dyDescent="0.35">
      <c r="B43" s="188"/>
      <c r="C43" s="1"/>
      <c r="D43" s="456" t="s">
        <v>129</v>
      </c>
      <c r="E43" s="456"/>
      <c r="F43" s="226"/>
      <c r="G43" s="456" t="s">
        <v>113</v>
      </c>
      <c r="H43" s="456"/>
      <c r="I43" s="227"/>
      <c r="J43" s="183"/>
      <c r="K43" s="223" t="s">
        <v>120</v>
      </c>
      <c r="L43" s="224">
        <f>0.9*G42</f>
        <v>0</v>
      </c>
      <c r="M43" s="225" t="s">
        <v>156</v>
      </c>
      <c r="R43" s="351"/>
      <c r="T43" s="228" t="s">
        <v>163</v>
      </c>
      <c r="U43" s="228" t="s">
        <v>162</v>
      </c>
      <c r="V43" s="174"/>
    </row>
    <row r="44" spans="2:22" s="2" customFormat="1" x14ac:dyDescent="0.35">
      <c r="B44" s="188"/>
      <c r="C44" s="1"/>
      <c r="D44" s="205"/>
      <c r="E44" s="205"/>
      <c r="F44" s="205"/>
      <c r="G44" s="456" t="s">
        <v>149</v>
      </c>
      <c r="H44" s="456"/>
      <c r="I44" s="227"/>
      <c r="J44" s="183"/>
      <c r="K44" s="496" t="str">
        <f>IF(U44=1,"Column H ("&amp;TEXT(T44,"$#,##0")&amp;") is outside this range.","Column H ("&amp;TEXT(T44,"$#,##0")&amp;") is within this range.")</f>
        <v>Column H ($0) is within this range.</v>
      </c>
      <c r="L44" s="497"/>
      <c r="M44" s="498"/>
      <c r="R44" s="351"/>
      <c r="T44" s="229">
        <f>'Tab3 Sch Alloc'!K8</f>
        <v>0</v>
      </c>
      <c r="U44" s="228">
        <f>IF('Tab3 Sch Alloc'!K9="Out of Range",1,0)</f>
        <v>0</v>
      </c>
      <c r="V44" s="174"/>
    </row>
    <row r="45" spans="2:22" s="2" customFormat="1" ht="14.5" customHeight="1" x14ac:dyDescent="0.35">
      <c r="B45" s="194"/>
      <c r="C45" s="190"/>
      <c r="D45" s="230"/>
      <c r="E45" s="230"/>
      <c r="F45" s="230"/>
      <c r="G45" s="230"/>
      <c r="H45" s="230"/>
      <c r="I45" s="231"/>
      <c r="J45" s="183"/>
      <c r="K45" s="232"/>
      <c r="L45" s="233"/>
      <c r="M45" s="196"/>
      <c r="R45" s="351"/>
      <c r="V45" s="174"/>
    </row>
    <row r="46" spans="2:22" s="2" customFormat="1" ht="14.5" customHeight="1" x14ac:dyDescent="0.35">
      <c r="B46" s="220"/>
      <c r="C46" s="178"/>
      <c r="D46" s="234"/>
      <c r="E46" s="234"/>
      <c r="F46" s="234"/>
      <c r="G46" s="234"/>
      <c r="H46" s="234"/>
      <c r="I46" s="235"/>
      <c r="J46" s="183"/>
      <c r="K46" s="509" t="s">
        <v>4</v>
      </c>
      <c r="L46" s="510"/>
      <c r="M46" s="511"/>
      <c r="R46" s="351"/>
      <c r="T46" s="236"/>
      <c r="V46" s="174"/>
    </row>
    <row r="47" spans="2:22" s="2" customFormat="1" ht="15" customHeight="1" x14ac:dyDescent="0.35">
      <c r="B47" s="188">
        <v>5</v>
      </c>
      <c r="C47" s="237" t="s">
        <v>4</v>
      </c>
      <c r="D47" s="454"/>
      <c r="E47" s="455"/>
      <c r="F47" s="182"/>
      <c r="G47" s="454"/>
      <c r="H47" s="455"/>
      <c r="I47" s="186"/>
      <c r="J47" s="183"/>
      <c r="K47" s="223" t="s">
        <v>187</v>
      </c>
      <c r="L47" s="224">
        <f>D47+G47</f>
        <v>0</v>
      </c>
      <c r="M47" s="186"/>
      <c r="N47" s="318"/>
      <c r="O47" s="318"/>
      <c r="P47" s="318"/>
      <c r="Q47" s="318"/>
      <c r="R47" s="353"/>
      <c r="S47" s="318"/>
      <c r="T47" s="318"/>
      <c r="U47" s="318"/>
      <c r="V47" s="318"/>
    </row>
    <row r="48" spans="2:22" s="2" customFormat="1" ht="14.5" customHeight="1" x14ac:dyDescent="0.35">
      <c r="B48" s="188"/>
      <c r="C48" s="237"/>
      <c r="D48" s="456" t="s">
        <v>129</v>
      </c>
      <c r="E48" s="456"/>
      <c r="F48" s="205"/>
      <c r="G48" s="456" t="s">
        <v>148</v>
      </c>
      <c r="H48" s="456"/>
      <c r="I48" s="186"/>
      <c r="J48" s="183"/>
      <c r="K48" s="238"/>
      <c r="L48" s="37"/>
      <c r="M48" s="186"/>
      <c r="R48" s="351"/>
      <c r="V48" s="174"/>
    </row>
    <row r="49" spans="2:22" s="2" customFormat="1" ht="14.5" customHeight="1" x14ac:dyDescent="0.35">
      <c r="B49" s="188"/>
      <c r="C49" s="237"/>
      <c r="D49" s="239"/>
      <c r="E49" s="239"/>
      <c r="F49" s="205"/>
      <c r="G49" s="521" t="str">
        <f>IF(F106&gt;0,"Min PPA, per current entries = "&amp;TEXT(U49,"0,0"),"")</f>
        <v/>
      </c>
      <c r="H49" s="521"/>
      <c r="I49" s="186"/>
      <c r="J49" s="183"/>
      <c r="K49" s="238"/>
      <c r="L49" s="37"/>
      <c r="M49" s="186"/>
      <c r="R49" s="351"/>
      <c r="T49" s="240" t="s">
        <v>146</v>
      </c>
      <c r="U49" s="241">
        <f>ROUNDDOWN(F110,0)</f>
        <v>0</v>
      </c>
      <c r="V49" s="174"/>
    </row>
    <row r="50" spans="2:22" s="2" customFormat="1" ht="15" thickBot="1" x14ac:dyDescent="0.4">
      <c r="B50" s="242"/>
      <c r="C50" s="62"/>
      <c r="D50" s="243"/>
      <c r="E50" s="243"/>
      <c r="F50" s="243"/>
      <c r="G50" s="211"/>
      <c r="H50" s="211"/>
      <c r="I50" s="214"/>
      <c r="J50" s="183"/>
      <c r="K50" s="244"/>
      <c r="L50" s="213"/>
      <c r="M50" s="214"/>
      <c r="R50" s="351"/>
      <c r="T50" s="245" t="s">
        <v>147</v>
      </c>
      <c r="U50" s="246">
        <f>IF(G47&lt;U49,1,0)</f>
        <v>0</v>
      </c>
      <c r="V50" s="174"/>
    </row>
    <row r="51" spans="2:22" s="2" customFormat="1" x14ac:dyDescent="0.35">
      <c r="B51" s="3"/>
      <c r="D51" s="247"/>
      <c r="E51" s="247"/>
      <c r="F51" s="247"/>
      <c r="G51" s="148"/>
      <c r="H51" s="148"/>
      <c r="J51" s="183"/>
      <c r="K51" s="248"/>
      <c r="L51" s="216"/>
      <c r="R51" s="351"/>
      <c r="V51" s="174"/>
    </row>
    <row r="52" spans="2:22" s="2" customFormat="1" ht="15" thickBot="1" x14ac:dyDescent="0.4">
      <c r="B52" s="3"/>
      <c r="D52" s="247"/>
      <c r="E52" s="247"/>
      <c r="F52" s="247"/>
      <c r="G52" s="148"/>
      <c r="H52" s="148"/>
      <c r="J52" s="183"/>
      <c r="K52" s="248"/>
      <c r="L52" s="216"/>
      <c r="R52" s="351"/>
      <c r="V52" s="174"/>
    </row>
    <row r="53" spans="2:22" s="2" customFormat="1" ht="15.5" x14ac:dyDescent="0.35">
      <c r="B53" s="217"/>
      <c r="C53" s="166"/>
      <c r="D53" s="249"/>
      <c r="E53" s="249"/>
      <c r="F53" s="249"/>
      <c r="G53" s="249"/>
      <c r="H53" s="249"/>
      <c r="I53" s="219"/>
      <c r="J53" s="183"/>
      <c r="K53" s="248"/>
      <c r="L53" s="216"/>
      <c r="R53" s="351"/>
      <c r="V53" s="174"/>
    </row>
    <row r="54" spans="2:22" s="2" customFormat="1" x14ac:dyDescent="0.35">
      <c r="B54" s="170"/>
      <c r="C54" s="250" t="s">
        <v>5</v>
      </c>
      <c r="D54" s="453" t="s">
        <v>126</v>
      </c>
      <c r="E54" s="453"/>
      <c r="F54" s="86"/>
      <c r="G54" s="453" t="s">
        <v>125</v>
      </c>
      <c r="H54" s="453"/>
      <c r="I54" s="173"/>
      <c r="J54" s="183"/>
      <c r="K54" s="248"/>
      <c r="L54" s="216"/>
      <c r="R54" s="351"/>
      <c r="V54" s="174"/>
    </row>
    <row r="55" spans="2:22" s="2" customFormat="1" ht="15" thickBot="1" x14ac:dyDescent="0.4">
      <c r="B55" s="170"/>
      <c r="C55" s="250"/>
      <c r="D55" s="172"/>
      <c r="E55" s="172"/>
      <c r="F55" s="86"/>
      <c r="G55" s="172"/>
      <c r="H55" s="172"/>
      <c r="I55" s="173"/>
      <c r="J55" s="183"/>
      <c r="K55" s="248"/>
      <c r="L55" s="216"/>
      <c r="R55" s="351"/>
      <c r="V55" s="174"/>
    </row>
    <row r="56" spans="2:22" s="2" customFormat="1" x14ac:dyDescent="0.35">
      <c r="B56" s="220"/>
      <c r="C56" s="176"/>
      <c r="D56" s="177"/>
      <c r="E56" s="177"/>
      <c r="F56" s="178"/>
      <c r="G56" s="178"/>
      <c r="H56" s="178"/>
      <c r="I56" s="210"/>
      <c r="J56" s="183"/>
      <c r="K56" s="251"/>
      <c r="L56" s="252" t="s">
        <v>188</v>
      </c>
      <c r="M56" s="253"/>
      <c r="R56" s="351"/>
      <c r="V56" s="174"/>
    </row>
    <row r="57" spans="2:22" s="2" customFormat="1" ht="15" customHeight="1" x14ac:dyDescent="0.35">
      <c r="B57" s="188">
        <v>6</v>
      </c>
      <c r="C57" s="37" t="s">
        <v>142</v>
      </c>
      <c r="D57" s="454"/>
      <c r="E57" s="455"/>
      <c r="F57" s="182"/>
      <c r="G57" s="454"/>
      <c r="H57" s="455"/>
      <c r="I57" s="186"/>
      <c r="J57" s="183"/>
      <c r="K57" s="223" t="s">
        <v>143</v>
      </c>
      <c r="L57" s="224">
        <f>D57+G57</f>
        <v>0</v>
      </c>
      <c r="M57" s="186"/>
      <c r="R57" s="351"/>
      <c r="V57" s="174"/>
    </row>
    <row r="58" spans="2:22" s="2" customFormat="1" ht="15" customHeight="1" x14ac:dyDescent="0.35">
      <c r="B58" s="188"/>
      <c r="D58" s="456" t="s">
        <v>144</v>
      </c>
      <c r="E58" s="456"/>
      <c r="F58" s="182"/>
      <c r="G58" s="456" t="str">
        <f>"12% of 3B is $"&amp;TEXT(U58,"0,0")</f>
        <v>12% of 3B is $00</v>
      </c>
      <c r="H58" s="456"/>
      <c r="I58" s="186"/>
      <c r="J58" s="183"/>
      <c r="K58" s="515" t="str">
        <f>IF(L29&lt;&gt;0,"Reasonable admnistrative costs associated with equitable services may also be included in the Line 2 total above. That is why 6B is limited to 12% of 3B (instead of 1B).","")</f>
        <v/>
      </c>
      <c r="L58" s="516"/>
      <c r="M58" s="517"/>
      <c r="R58" s="351"/>
      <c r="T58" s="254" t="s">
        <v>153</v>
      </c>
      <c r="U58" s="255">
        <f>ROUNDDOWN(0.12*G34,0)</f>
        <v>0</v>
      </c>
      <c r="V58" s="256"/>
    </row>
    <row r="59" spans="2:22" s="2" customFormat="1" x14ac:dyDescent="0.35">
      <c r="B59" s="188"/>
      <c r="C59" s="506" t="str">
        <f>IF(D57&gt;0,"Consult DPI: LEA must ensure that previous-year expenses were within 12% limits.","")</f>
        <v/>
      </c>
      <c r="D59" s="506"/>
      <c r="E59" s="506"/>
      <c r="F59" s="15"/>
      <c r="G59" s="522" t="str">
        <f>IF(G57&gt;U58,"Exceeds 12% limit by "&amp;TEXT(U60,"0,0"),"")</f>
        <v/>
      </c>
      <c r="H59" s="522"/>
      <c r="I59" s="186"/>
      <c r="J59" s="4"/>
      <c r="K59" s="515"/>
      <c r="L59" s="516"/>
      <c r="M59" s="517"/>
      <c r="R59" s="351"/>
      <c r="T59" s="257" t="s">
        <v>171</v>
      </c>
      <c r="U59" s="228">
        <f>IF(G57&gt;U58,1,0)</f>
        <v>0</v>
      </c>
      <c r="V59" s="174"/>
    </row>
    <row r="60" spans="2:22" s="2" customFormat="1" x14ac:dyDescent="0.35">
      <c r="B60" s="194"/>
      <c r="C60" s="258"/>
      <c r="D60" s="230"/>
      <c r="E60" s="230"/>
      <c r="F60" s="259"/>
      <c r="G60" s="260"/>
      <c r="H60" s="260"/>
      <c r="I60" s="196"/>
      <c r="J60" s="183"/>
      <c r="K60" s="518"/>
      <c r="L60" s="519"/>
      <c r="M60" s="520"/>
      <c r="R60" s="351"/>
      <c r="T60" s="257" t="s">
        <v>176</v>
      </c>
      <c r="U60" s="261">
        <f>G57-U58</f>
        <v>0</v>
      </c>
      <c r="V60" s="174"/>
    </row>
    <row r="61" spans="2:22" s="2" customFormat="1" x14ac:dyDescent="0.35">
      <c r="B61" s="220"/>
      <c r="C61" s="176"/>
      <c r="D61" s="262"/>
      <c r="E61" s="262"/>
      <c r="F61" s="263"/>
      <c r="G61" s="263"/>
      <c r="H61" s="263"/>
      <c r="I61" s="210"/>
      <c r="J61" s="183"/>
      <c r="K61" s="493" t="s">
        <v>189</v>
      </c>
      <c r="L61" s="494"/>
      <c r="M61" s="495"/>
      <c r="R61" s="351"/>
      <c r="V61" s="174"/>
    </row>
    <row r="62" spans="2:22" s="2" customFormat="1" ht="15" customHeight="1" x14ac:dyDescent="0.35">
      <c r="B62" s="188">
        <v>7</v>
      </c>
      <c r="C62" s="37" t="s">
        <v>139</v>
      </c>
      <c r="D62" s="454"/>
      <c r="E62" s="455"/>
      <c r="F62" s="182"/>
      <c r="G62" s="454"/>
      <c r="H62" s="455"/>
      <c r="I62" s="186"/>
      <c r="J62" s="183"/>
      <c r="K62" s="264"/>
      <c r="M62" s="186"/>
      <c r="R62" s="351"/>
      <c r="V62" s="174"/>
    </row>
    <row r="63" spans="2:22" s="2" customFormat="1" ht="14.5" customHeight="1" x14ac:dyDescent="0.35">
      <c r="B63" s="188"/>
      <c r="C63" s="37"/>
      <c r="D63" s="456" t="s">
        <v>144</v>
      </c>
      <c r="E63" s="456"/>
      <c r="F63" s="182"/>
      <c r="G63" s="502" t="str">
        <f>"5% of 8B is $"&amp;TEXT(0.05*G66,"0,0.00")</f>
        <v>5% of 8B is $00.00</v>
      </c>
      <c r="H63" s="502"/>
      <c r="I63" s="186"/>
      <c r="J63" s="183"/>
      <c r="K63" s="223" t="s">
        <v>150</v>
      </c>
      <c r="L63" s="224">
        <f>D62+G62</f>
        <v>0</v>
      </c>
      <c r="M63" s="225"/>
      <c r="R63" s="351"/>
      <c r="T63" s="265" t="s">
        <v>152</v>
      </c>
      <c r="U63" s="266">
        <f>0.05*G66</f>
        <v>0</v>
      </c>
      <c r="V63" s="267">
        <f>G62-U63</f>
        <v>0</v>
      </c>
    </row>
    <row r="64" spans="2:22" s="2" customFormat="1" ht="14.5" customHeight="1" x14ac:dyDescent="0.35">
      <c r="B64" s="188"/>
      <c r="D64" s="268"/>
      <c r="E64" s="268"/>
      <c r="F64" s="182"/>
      <c r="G64" s="508" t="str">
        <f>IF(U64=1,"Exceeds 5% limit by $"&amp;TEXT(V63,"0,0"),"")</f>
        <v/>
      </c>
      <c r="H64" s="508"/>
      <c r="I64" s="186"/>
      <c r="J64" s="183"/>
      <c r="K64" s="223" t="s">
        <v>151</v>
      </c>
      <c r="L64" s="224">
        <f>D66+G66</f>
        <v>0</v>
      </c>
      <c r="M64" s="225"/>
      <c r="R64" s="351"/>
      <c r="T64" s="269" t="s">
        <v>154</v>
      </c>
      <c r="U64" s="246">
        <f>IF(G62&gt;U63,1,0)</f>
        <v>0</v>
      </c>
      <c r="V64" s="174"/>
    </row>
    <row r="65" spans="2:23" s="2" customFormat="1" ht="14.5" customHeight="1" x14ac:dyDescent="0.35">
      <c r="B65" s="188"/>
      <c r="C65" s="270"/>
      <c r="D65" s="271"/>
      <c r="E65" s="271"/>
      <c r="F65" s="182"/>
      <c r="G65" s="205"/>
      <c r="H65" s="205"/>
      <c r="I65" s="186"/>
      <c r="J65" s="183"/>
      <c r="K65" s="223" t="s">
        <v>158</v>
      </c>
      <c r="L65" s="224">
        <f>L63+L64</f>
        <v>0</v>
      </c>
      <c r="M65" s="225" t="s">
        <v>157</v>
      </c>
      <c r="R65" s="351"/>
      <c r="T65" s="272" t="s">
        <v>159</v>
      </c>
      <c r="V65" s="174"/>
    </row>
    <row r="66" spans="2:23" s="2" customFormat="1" ht="15" customHeight="1" x14ac:dyDescent="0.35">
      <c r="B66" s="188">
        <v>8</v>
      </c>
      <c r="C66" s="237" t="s">
        <v>140</v>
      </c>
      <c r="D66" s="454"/>
      <c r="E66" s="455"/>
      <c r="F66" s="182"/>
      <c r="G66" s="454"/>
      <c r="H66" s="455"/>
      <c r="I66" s="186"/>
      <c r="J66" s="183"/>
      <c r="K66" s="264"/>
      <c r="M66" s="186"/>
      <c r="R66" s="351"/>
      <c r="T66" s="228" t="s">
        <v>164</v>
      </c>
      <c r="U66" s="228" t="s">
        <v>165</v>
      </c>
      <c r="V66" s="174"/>
    </row>
    <row r="67" spans="2:23" s="2" customFormat="1" x14ac:dyDescent="0.35">
      <c r="B67" s="188"/>
      <c r="C67" s="237"/>
      <c r="D67" s="456" t="s">
        <v>144</v>
      </c>
      <c r="E67" s="456"/>
      <c r="F67" s="182"/>
      <c r="G67" s="205"/>
      <c r="H67" s="205"/>
      <c r="I67" s="186"/>
      <c r="J67" s="183"/>
      <c r="K67" s="499" t="str">
        <f>IF(U67=1,"Column J ("&amp;TEXT(T67,"$#,##0")&amp;") exceeds this limit.","Column J ("&amp;TEXT(T67,"$#,##0")&amp;") is within this limit.")</f>
        <v>Column J ($0) is within this limit.</v>
      </c>
      <c r="L67" s="500"/>
      <c r="M67" s="501"/>
      <c r="R67" s="351"/>
      <c r="T67" s="229">
        <f>'Tab3 Sch Alloc'!M8</f>
        <v>0</v>
      </c>
      <c r="U67" s="228">
        <f>IF(T67&gt;L65,1,0)</f>
        <v>0</v>
      </c>
      <c r="V67" s="174"/>
    </row>
    <row r="68" spans="2:23" s="2" customFormat="1" x14ac:dyDescent="0.35">
      <c r="B68" s="194"/>
      <c r="C68" s="258"/>
      <c r="D68" s="273"/>
      <c r="E68" s="273"/>
      <c r="F68" s="259"/>
      <c r="G68" s="230"/>
      <c r="H68" s="230"/>
      <c r="I68" s="196"/>
      <c r="J68" s="183"/>
      <c r="K68" s="274"/>
      <c r="L68" s="195"/>
      <c r="M68" s="275"/>
      <c r="R68" s="351"/>
      <c r="V68" s="174"/>
    </row>
    <row r="69" spans="2:23" s="2" customFormat="1" x14ac:dyDescent="0.35">
      <c r="B69" s="220"/>
      <c r="C69" s="276"/>
      <c r="D69" s="262"/>
      <c r="E69" s="262"/>
      <c r="F69" s="263"/>
      <c r="G69" s="263"/>
      <c r="H69" s="263"/>
      <c r="I69" s="210"/>
      <c r="J69" s="183"/>
      <c r="K69" s="493" t="s">
        <v>190</v>
      </c>
      <c r="L69" s="494"/>
      <c r="M69" s="495"/>
      <c r="R69" s="351"/>
      <c r="V69" s="174"/>
    </row>
    <row r="70" spans="2:23" s="2" customFormat="1" ht="15" customHeight="1" x14ac:dyDescent="0.35">
      <c r="B70" s="188">
        <v>9</v>
      </c>
      <c r="C70" s="277" t="s">
        <v>6</v>
      </c>
      <c r="D70" s="454"/>
      <c r="E70" s="455"/>
      <c r="F70" s="182"/>
      <c r="G70" s="454"/>
      <c r="H70" s="455"/>
      <c r="I70" s="186"/>
      <c r="J70" s="183"/>
      <c r="K70" s="223" t="s">
        <v>160</v>
      </c>
      <c r="L70" s="185">
        <f>D70+G70</f>
        <v>0</v>
      </c>
      <c r="M70" s="225" t="s">
        <v>161</v>
      </c>
      <c r="R70" s="351"/>
      <c r="T70" s="257" t="s">
        <v>166</v>
      </c>
      <c r="U70" s="257" t="s">
        <v>165</v>
      </c>
      <c r="V70" s="174"/>
    </row>
    <row r="71" spans="2:23" s="2" customFormat="1" x14ac:dyDescent="0.35">
      <c r="B71" s="188"/>
      <c r="C71" s="277"/>
      <c r="D71" s="456" t="s">
        <v>144</v>
      </c>
      <c r="E71" s="456"/>
      <c r="F71" s="182"/>
      <c r="G71" s="205"/>
      <c r="H71" s="205"/>
      <c r="I71" s="186"/>
      <c r="J71" s="183"/>
      <c r="K71" s="496" t="str">
        <f>IF(U71=1,"Column K ("&amp;TEXT(T71,"$#,##0")&amp;") exceeds this limit.","Column K ("&amp;TEXT(T71,"$#,##0")&amp;") is within this limit.")</f>
        <v>Column K ($0) is within this limit.</v>
      </c>
      <c r="L71" s="497"/>
      <c r="M71" s="498"/>
      <c r="R71" s="351"/>
      <c r="T71" s="229">
        <f>'Tab3 Sch Alloc'!N8</f>
        <v>0</v>
      </c>
      <c r="U71" s="228">
        <f>IF(T71&gt;L70,1,0)</f>
        <v>0</v>
      </c>
      <c r="V71" s="174"/>
    </row>
    <row r="72" spans="2:23" s="2" customFormat="1" ht="14.5" customHeight="1" x14ac:dyDescent="0.35">
      <c r="B72" s="194"/>
      <c r="C72" s="278"/>
      <c r="D72" s="279"/>
      <c r="E72" s="279"/>
      <c r="F72" s="279"/>
      <c r="G72" s="279"/>
      <c r="H72" s="279"/>
      <c r="I72" s="196"/>
      <c r="J72" s="183"/>
      <c r="K72" s="274"/>
      <c r="L72" s="280"/>
      <c r="M72" s="196"/>
      <c r="R72" s="351"/>
      <c r="V72" s="174"/>
    </row>
    <row r="73" spans="2:23" s="2" customFormat="1" ht="14.5" customHeight="1" x14ac:dyDescent="0.35">
      <c r="B73" s="220"/>
      <c r="C73" s="176"/>
      <c r="D73" s="178"/>
      <c r="E73" s="178"/>
      <c r="F73" s="178"/>
      <c r="G73" s="178"/>
      <c r="H73" s="178"/>
      <c r="I73" s="210"/>
      <c r="J73" s="183"/>
      <c r="K73" s="493" t="s">
        <v>191</v>
      </c>
      <c r="L73" s="494"/>
      <c r="M73" s="495"/>
      <c r="R73" s="351"/>
      <c r="T73" s="228" t="s">
        <v>170</v>
      </c>
      <c r="U73" s="228" t="s">
        <v>172</v>
      </c>
      <c r="V73" s="281" t="s">
        <v>171</v>
      </c>
      <c r="W73" s="257" t="s">
        <v>173</v>
      </c>
    </row>
    <row r="74" spans="2:23" x14ac:dyDescent="0.35">
      <c r="B74" s="188">
        <v>10</v>
      </c>
      <c r="C74" s="277" t="s">
        <v>137</v>
      </c>
      <c r="D74" s="454"/>
      <c r="E74" s="455"/>
      <c r="F74" s="182"/>
      <c r="G74" s="454"/>
      <c r="H74" s="455"/>
      <c r="I74" s="63"/>
      <c r="J74" s="183"/>
      <c r="K74" s="223" t="s">
        <v>169</v>
      </c>
      <c r="L74" s="224">
        <f>D74+G74</f>
        <v>0</v>
      </c>
      <c r="M74" s="63"/>
      <c r="T74" s="157">
        <f>'Tab1 Preliminary Amounts'!D32</f>
        <v>0</v>
      </c>
      <c r="U74" s="151">
        <f>IF(T74&gt;0,1,0)</f>
        <v>0</v>
      </c>
      <c r="V74" s="282">
        <f>IF(G74&lt;T74,1,0)</f>
        <v>0</v>
      </c>
      <c r="W74" s="151">
        <f>U74+V74</f>
        <v>0</v>
      </c>
    </row>
    <row r="75" spans="2:23" x14ac:dyDescent="0.35">
      <c r="B75" s="188"/>
      <c r="C75" s="277"/>
      <c r="D75" s="456" t="s">
        <v>144</v>
      </c>
      <c r="E75" s="456"/>
      <c r="F75" s="182"/>
      <c r="G75" s="502" t="str" cm="1">
        <f t="array" ref="G75">_xlfn.IFS(W74=0,"",W74=1,"Min per allotment "&amp;TEXT(T74,"$#,##0"),W74=2,"Less than req'd amount ("&amp;TEXT(T74,"$#,##0")&amp;")")</f>
        <v/>
      </c>
      <c r="H75" s="502"/>
      <c r="I75" s="63"/>
      <c r="J75" s="183"/>
      <c r="K75" s="188"/>
      <c r="L75" s="8"/>
      <c r="M75" s="63"/>
    </row>
    <row r="76" spans="2:23" x14ac:dyDescent="0.35">
      <c r="B76" s="194"/>
      <c r="C76" s="258"/>
      <c r="D76" s="230"/>
      <c r="E76" s="230"/>
      <c r="F76" s="259"/>
      <c r="G76" s="230"/>
      <c r="H76" s="230"/>
      <c r="I76" s="193"/>
      <c r="J76" s="183"/>
      <c r="K76" s="189"/>
      <c r="L76" s="283"/>
      <c r="M76" s="193"/>
    </row>
    <row r="77" spans="2:23" x14ac:dyDescent="0.35">
      <c r="B77" s="220"/>
      <c r="C77" s="176"/>
      <c r="D77" s="262"/>
      <c r="E77" s="262"/>
      <c r="F77" s="263"/>
      <c r="G77" s="263"/>
      <c r="H77" s="263"/>
      <c r="I77" s="179"/>
      <c r="J77" s="183"/>
      <c r="K77" s="493" t="s">
        <v>192</v>
      </c>
      <c r="L77" s="494"/>
      <c r="M77" s="495"/>
    </row>
    <row r="78" spans="2:23" x14ac:dyDescent="0.35">
      <c r="B78" s="188">
        <v>11</v>
      </c>
      <c r="C78" s="37" t="s">
        <v>138</v>
      </c>
      <c r="D78" s="454"/>
      <c r="E78" s="455"/>
      <c r="F78" s="182"/>
      <c r="G78" s="454"/>
      <c r="H78" s="455"/>
      <c r="I78" s="63"/>
      <c r="J78" s="183"/>
      <c r="K78" s="223" t="s">
        <v>174</v>
      </c>
      <c r="L78" s="224">
        <f>D78+G78</f>
        <v>0</v>
      </c>
      <c r="M78" s="63"/>
    </row>
    <row r="79" spans="2:23" x14ac:dyDescent="0.35">
      <c r="B79" s="188"/>
      <c r="C79" s="37" t="s">
        <v>127</v>
      </c>
      <c r="D79" s="456" t="s">
        <v>144</v>
      </c>
      <c r="E79" s="456"/>
      <c r="F79" s="182"/>
      <c r="G79" s="248"/>
      <c r="H79" s="248"/>
      <c r="I79" s="63"/>
      <c r="J79" s="183"/>
      <c r="K79" s="188"/>
      <c r="L79" s="216"/>
      <c r="M79" s="63"/>
    </row>
    <row r="80" spans="2:23" x14ac:dyDescent="0.35">
      <c r="B80" s="194"/>
      <c r="C80" s="195"/>
      <c r="D80" s="191"/>
      <c r="E80" s="191"/>
      <c r="F80" s="259"/>
      <c r="G80" s="260"/>
      <c r="H80" s="260"/>
      <c r="I80" s="193"/>
      <c r="J80" s="183"/>
      <c r="K80" s="194"/>
      <c r="L80" s="280"/>
      <c r="M80" s="193"/>
    </row>
    <row r="81" spans="2:24" x14ac:dyDescent="0.35">
      <c r="B81" s="220"/>
      <c r="C81" s="176"/>
      <c r="D81" s="177"/>
      <c r="E81" s="177"/>
      <c r="F81" s="178"/>
      <c r="G81" s="178"/>
      <c r="H81" s="178"/>
      <c r="I81" s="179"/>
      <c r="J81" s="183"/>
      <c r="K81" s="493" t="s">
        <v>194</v>
      </c>
      <c r="L81" s="494"/>
      <c r="M81" s="495"/>
    </row>
    <row r="82" spans="2:24" x14ac:dyDescent="0.35">
      <c r="B82" s="188">
        <v>12</v>
      </c>
      <c r="C82" s="37" t="s">
        <v>124</v>
      </c>
      <c r="D82" s="454"/>
      <c r="E82" s="455"/>
      <c r="F82" s="182"/>
      <c r="G82" s="454"/>
      <c r="H82" s="455"/>
      <c r="I82" s="63"/>
      <c r="J82" s="183"/>
      <c r="K82" s="223" t="s">
        <v>175</v>
      </c>
      <c r="L82" s="224">
        <f>D82+G82</f>
        <v>0</v>
      </c>
      <c r="M82" s="225" t="s">
        <v>184</v>
      </c>
      <c r="T82" s="151" t="s">
        <v>185</v>
      </c>
      <c r="U82" s="151" t="s">
        <v>165</v>
      </c>
    </row>
    <row r="83" spans="2:24" x14ac:dyDescent="0.35">
      <c r="B83" s="188"/>
      <c r="D83" s="456" t="s">
        <v>144</v>
      </c>
      <c r="E83" s="456"/>
      <c r="F83" s="182"/>
      <c r="G83" s="205"/>
      <c r="H83" s="205"/>
      <c r="I83" s="63"/>
      <c r="J83" s="183"/>
      <c r="K83" s="496" t="str">
        <f>IF(U83=1,"Column I ("&amp;TEXT(T83,"$#,##0")&amp;") exceeds this limit.","Column I ("&amp;TEXT(T83,"$#,##0")&amp;") is within this limit.")</f>
        <v>Column I ($0) is within this limit.</v>
      </c>
      <c r="L83" s="497"/>
      <c r="M83" s="498"/>
      <c r="T83" s="157">
        <f>'Tab3 Sch Alloc'!L8</f>
        <v>0</v>
      </c>
      <c r="U83" s="151">
        <f>IF(T83&gt;L82,1,0)</f>
        <v>0</v>
      </c>
    </row>
    <row r="84" spans="2:24" ht="14.5" customHeight="1" x14ac:dyDescent="0.35">
      <c r="B84" s="194"/>
      <c r="C84" s="258"/>
      <c r="D84" s="230"/>
      <c r="E84" s="230"/>
      <c r="F84" s="259"/>
      <c r="G84" s="230"/>
      <c r="H84" s="230"/>
      <c r="I84" s="193"/>
      <c r="J84" s="183"/>
      <c r="K84" s="194"/>
      <c r="L84" s="195"/>
      <c r="M84" s="193"/>
    </row>
    <row r="85" spans="2:24" x14ac:dyDescent="0.35">
      <c r="B85" s="220"/>
      <c r="C85" s="176"/>
      <c r="D85" s="284"/>
      <c r="E85" s="284"/>
      <c r="F85" s="284"/>
      <c r="G85" s="234"/>
      <c r="H85" s="234"/>
      <c r="I85" s="179"/>
      <c r="J85" s="183"/>
      <c r="K85" s="493" t="s">
        <v>7</v>
      </c>
      <c r="L85" s="494"/>
      <c r="M85" s="495"/>
      <c r="N85"/>
      <c r="O85"/>
    </row>
    <row r="86" spans="2:24" ht="15" customHeight="1" x14ac:dyDescent="0.35">
      <c r="B86" s="188">
        <v>13</v>
      </c>
      <c r="C86" s="37" t="s">
        <v>7</v>
      </c>
      <c r="D86" s="505" t="s">
        <v>145</v>
      </c>
      <c r="E86" s="505"/>
      <c r="G86" s="454"/>
      <c r="H86" s="455"/>
      <c r="I86" s="63"/>
      <c r="J86" s="1"/>
      <c r="K86" s="490" t="s">
        <v>201</v>
      </c>
      <c r="L86" s="491"/>
      <c r="M86" s="492"/>
      <c r="N86"/>
      <c r="O86"/>
      <c r="T86" s="285" t="s">
        <v>8</v>
      </c>
      <c r="U86" s="255">
        <f>0.1*G25</f>
        <v>0</v>
      </c>
      <c r="V86" s="286" t="str">
        <f>IF(COUNTA(G86)=1,IF(G86&gt;U86+0.5,"Too much","OK"),"")</f>
        <v/>
      </c>
    </row>
    <row r="87" spans="2:24" x14ac:dyDescent="0.35">
      <c r="B87" s="188"/>
      <c r="G87" s="502" t="str">
        <f>"10% of 1B is $"&amp;TEXT(U86,"0,0.00")</f>
        <v>10% of 1B is $00.00</v>
      </c>
      <c r="H87" s="502"/>
      <c r="I87" s="63"/>
      <c r="J87" s="183"/>
      <c r="K87" s="188"/>
      <c r="M87" s="63"/>
      <c r="N87"/>
      <c r="O87"/>
      <c r="T87" s="151" t="s">
        <v>171</v>
      </c>
      <c r="U87" s="151">
        <f>IF(G86&gt;U86,1,0)</f>
        <v>0</v>
      </c>
    </row>
    <row r="88" spans="2:24" ht="14.5" customHeight="1" x14ac:dyDescent="0.35">
      <c r="B88" s="194"/>
      <c r="C88" s="287"/>
      <c r="D88" s="288"/>
      <c r="E88" s="288"/>
      <c r="F88" s="537" t="str">
        <f>IF(U87=1,"Exceeds limit. Contact DPI re waiver.","")</f>
        <v/>
      </c>
      <c r="G88" s="537"/>
      <c r="H88" s="537"/>
      <c r="I88" s="538"/>
      <c r="J88" s="183"/>
      <c r="K88" s="289"/>
      <c r="L88" s="290"/>
      <c r="M88" s="291"/>
      <c r="N88"/>
      <c r="O88"/>
      <c r="T88" s="151" t="s">
        <v>176</v>
      </c>
      <c r="U88" s="157">
        <f>G86-U86</f>
        <v>0</v>
      </c>
    </row>
    <row r="89" spans="2:24" x14ac:dyDescent="0.35">
      <c r="B89" s="188"/>
      <c r="G89" s="182"/>
      <c r="H89" s="182"/>
      <c r="I89" s="63"/>
      <c r="J89" s="183"/>
      <c r="K89" s="487" t="s">
        <v>219</v>
      </c>
      <c r="L89" s="488"/>
      <c r="M89" s="489"/>
      <c r="N89"/>
      <c r="O89"/>
    </row>
    <row r="90" spans="2:24" ht="14.5" customHeight="1" x14ac:dyDescent="0.35">
      <c r="B90" s="188">
        <v>14</v>
      </c>
      <c r="C90" s="277" t="s">
        <v>135</v>
      </c>
      <c r="D90" s="454"/>
      <c r="E90" s="455"/>
      <c r="F90" s="182"/>
      <c r="I90" s="63"/>
      <c r="J90" s="183"/>
      <c r="K90" s="223" t="s">
        <v>195</v>
      </c>
      <c r="L90" s="224">
        <f>D90</f>
        <v>0</v>
      </c>
      <c r="M90" s="292" t="s">
        <v>200</v>
      </c>
      <c r="N90"/>
      <c r="O90"/>
      <c r="T90" s="293" t="s">
        <v>196</v>
      </c>
      <c r="U90" s="151" t="s">
        <v>199</v>
      </c>
      <c r="V90" s="293" t="s">
        <v>197</v>
      </c>
      <c r="X90" s="293" t="s">
        <v>198</v>
      </c>
    </row>
    <row r="91" spans="2:24" x14ac:dyDescent="0.35">
      <c r="B91" s="188"/>
      <c r="C91" s="277" t="s">
        <v>136</v>
      </c>
      <c r="D91" s="456" t="s">
        <v>144</v>
      </c>
      <c r="E91" s="456"/>
      <c r="F91" s="205"/>
      <c r="G91" s="205"/>
      <c r="H91" s="205"/>
      <c r="I91" s="63"/>
      <c r="J91" s="183"/>
      <c r="K91" s="490" t="str">
        <f>IF(U91=1,"Column F ("&amp;TEXT(T91,"$##0,0")&amp;") does not match this.","Column F matches this.")</f>
        <v>Column F matches this.</v>
      </c>
      <c r="L91" s="491"/>
      <c r="M91" s="492"/>
      <c r="N91"/>
      <c r="O91"/>
      <c r="T91" s="157">
        <f>'Tab3 Sch Alloc'!H8</f>
        <v>0</v>
      </c>
      <c r="U91" s="151">
        <f>IF(T91&lt;&gt;D90,1,0)</f>
        <v>0</v>
      </c>
      <c r="V91" s="157">
        <f>D90-T91</f>
        <v>0</v>
      </c>
      <c r="X91" s="151" cm="1">
        <f t="array" ref="X91">_xlfn.IFS(V91&lt;0,-1,V91=0,0,V91&gt;0,1)</f>
        <v>0</v>
      </c>
    </row>
    <row r="92" spans="2:24" ht="8" customHeight="1" x14ac:dyDescent="0.35">
      <c r="B92" s="6"/>
      <c r="C92" s="503" t="s">
        <v>202</v>
      </c>
      <c r="D92" s="503"/>
      <c r="E92" s="503"/>
      <c r="I92" s="63"/>
      <c r="K92" s="294"/>
      <c r="L92"/>
      <c r="M92" s="198"/>
      <c r="N92"/>
      <c r="O92"/>
    </row>
    <row r="93" spans="2:24" ht="8" customHeight="1" thickBot="1" x14ac:dyDescent="0.4">
      <c r="B93" s="7"/>
      <c r="C93" s="504"/>
      <c r="D93" s="504"/>
      <c r="E93" s="504"/>
      <c r="F93" s="10"/>
      <c r="G93" s="10"/>
      <c r="H93" s="10"/>
      <c r="I93" s="11"/>
      <c r="K93" s="295"/>
      <c r="L93" s="10"/>
      <c r="M93" s="11"/>
    </row>
    <row r="94" spans="2:24" ht="15" thickBot="1" x14ac:dyDescent="0.4">
      <c r="K94" s="215"/>
      <c r="L94" s="216"/>
    </row>
    <row r="95" spans="2:24" ht="15" thickBot="1" x14ac:dyDescent="0.4">
      <c r="D95" s="539" t="s">
        <v>212</v>
      </c>
      <c r="E95" s="540"/>
      <c r="F95" s="540"/>
      <c r="G95" s="535">
        <f>G42+G47+G57+G62+G66+G70+G74+G78+G82+G86</f>
        <v>0</v>
      </c>
      <c r="H95" s="536"/>
      <c r="K95" s="348" t="s">
        <v>254</v>
      </c>
      <c r="L95" s="347"/>
      <c r="M95" s="349">
        <f>L42+L82</f>
        <v>0</v>
      </c>
      <c r="T95" s="330" t="s">
        <v>235</v>
      </c>
      <c r="U95" s="331">
        <f>D42+D47+D57+D62+D66+D70+D74+D78+D82+D90</f>
        <v>0</v>
      </c>
      <c r="V95" s="91" t="s">
        <v>236</v>
      </c>
    </row>
    <row r="96" spans="2:24" ht="15" thickBot="1" x14ac:dyDescent="0.4">
      <c r="K96" s="296"/>
      <c r="L96" s="297"/>
    </row>
    <row r="97" spans="2:13" x14ac:dyDescent="0.35">
      <c r="B97" s="5"/>
      <c r="C97" s="298"/>
      <c r="D97" s="299"/>
      <c r="E97" s="299"/>
      <c r="F97" s="313"/>
      <c r="G97" s="64"/>
      <c r="K97" s="215"/>
      <c r="L97" s="216"/>
    </row>
    <row r="98" spans="2:13" x14ac:dyDescent="0.35">
      <c r="B98" s="153" t="s">
        <v>9</v>
      </c>
      <c r="F98" s="447" t="s">
        <v>10</v>
      </c>
      <c r="G98" s="448"/>
      <c r="H98" s="4"/>
      <c r="K98" s="215"/>
      <c r="L98" s="216"/>
    </row>
    <row r="99" spans="2:13" x14ac:dyDescent="0.35">
      <c r="B99" s="6"/>
      <c r="F99" s="459"/>
      <c r="G99" s="460"/>
      <c r="K99" s="215"/>
      <c r="L99" s="216"/>
    </row>
    <row r="100" spans="2:13" ht="14.5" customHeight="1" x14ac:dyDescent="0.35">
      <c r="B100" s="300">
        <v>15</v>
      </c>
      <c r="C100" s="314" t="s">
        <v>213</v>
      </c>
      <c r="D100" s="314"/>
      <c r="E100" s="314"/>
      <c r="F100" s="457">
        <f>G34-G95</f>
        <v>0</v>
      </c>
      <c r="G100" s="458"/>
      <c r="H100" s="301" t="s">
        <v>215</v>
      </c>
      <c r="M100" s="205"/>
    </row>
    <row r="101" spans="2:13" x14ac:dyDescent="0.35">
      <c r="B101" s="6"/>
      <c r="C101" s="136"/>
      <c r="D101" s="100"/>
      <c r="E101" s="100"/>
      <c r="F101" s="459"/>
      <c r="G101" s="460"/>
      <c r="H101" s="3"/>
    </row>
    <row r="102" spans="2:13" ht="14.5" customHeight="1" x14ac:dyDescent="0.35">
      <c r="B102" s="6">
        <v>16</v>
      </c>
      <c r="C102" s="100" t="s">
        <v>214</v>
      </c>
      <c r="D102"/>
      <c r="E102" s="301"/>
      <c r="F102" s="445">
        <f>'Tab1 Preliminary Amounts'!D53</f>
        <v>0</v>
      </c>
      <c r="G102" s="446"/>
      <c r="H102" s="301" t="s">
        <v>132</v>
      </c>
      <c r="M102" s="205"/>
    </row>
    <row r="103" spans="2:13" x14ac:dyDescent="0.35">
      <c r="B103" s="6"/>
      <c r="F103" s="459"/>
      <c r="G103" s="460"/>
      <c r="H103" s="3"/>
      <c r="M103" s="302"/>
    </row>
    <row r="104" spans="2:13" x14ac:dyDescent="0.35">
      <c r="B104" s="300">
        <v>17</v>
      </c>
      <c r="C104" s="315" t="s">
        <v>133</v>
      </c>
      <c r="D104" s="315"/>
      <c r="E104" s="315"/>
      <c r="F104" s="457">
        <f>F100+F102</f>
        <v>0</v>
      </c>
      <c r="G104" s="458"/>
      <c r="H104" s="205" t="s">
        <v>216</v>
      </c>
      <c r="M104" s="205"/>
    </row>
    <row r="105" spans="2:13" x14ac:dyDescent="0.35">
      <c r="B105" s="6"/>
      <c r="F105" s="459"/>
      <c r="G105" s="460"/>
      <c r="H105" s="3"/>
    </row>
    <row r="106" spans="2:13" x14ac:dyDescent="0.35">
      <c r="B106" s="6">
        <v>18</v>
      </c>
      <c r="C106" s="1" t="s">
        <v>134</v>
      </c>
      <c r="F106" s="461">
        <f>'Tab1 Preliminary Amounts'!D13</f>
        <v>0</v>
      </c>
      <c r="G106" s="462"/>
      <c r="H106" s="205" t="s">
        <v>217</v>
      </c>
      <c r="M106" s="205"/>
    </row>
    <row r="107" spans="2:13" x14ac:dyDescent="0.35">
      <c r="B107" s="6"/>
      <c r="F107" s="459"/>
      <c r="G107" s="460"/>
      <c r="H107" s="3"/>
    </row>
    <row r="108" spans="2:13" x14ac:dyDescent="0.35">
      <c r="B108" s="300">
        <v>19</v>
      </c>
      <c r="C108" s="316" t="s">
        <v>11</v>
      </c>
      <c r="D108" s="317"/>
      <c r="E108" s="317"/>
      <c r="F108" s="541">
        <f>'Tab1 Preliminary Amounts'!D18</f>
        <v>0</v>
      </c>
      <c r="G108" s="542"/>
      <c r="H108" s="205" t="s">
        <v>217</v>
      </c>
      <c r="L108" s="303"/>
      <c r="M108" s="205"/>
    </row>
    <row r="109" spans="2:13" x14ac:dyDescent="0.35">
      <c r="B109" s="6"/>
      <c r="F109" s="459"/>
      <c r="G109" s="460"/>
      <c r="H109" s="3"/>
    </row>
    <row r="110" spans="2:13" x14ac:dyDescent="0.35">
      <c r="B110" s="6">
        <v>20</v>
      </c>
      <c r="C110" s="2" t="s">
        <v>12</v>
      </c>
      <c r="F110" s="445">
        <f>IF(F106&lt;&gt;0,(F104/F106)*F108,0)</f>
        <v>0</v>
      </c>
      <c r="G110" s="446"/>
      <c r="H110" s="205" t="s">
        <v>218</v>
      </c>
      <c r="L110"/>
      <c r="M110"/>
    </row>
    <row r="111" spans="2:13" ht="15" thickBot="1" x14ac:dyDescent="0.4">
      <c r="B111" s="7"/>
      <c r="C111" s="62"/>
      <c r="D111" s="211"/>
      <c r="E111" s="211"/>
      <c r="F111" s="10"/>
      <c r="G111" s="11"/>
      <c r="K111"/>
      <c r="L111"/>
      <c r="M111"/>
    </row>
    <row r="112" spans="2:13" x14ac:dyDescent="0.35">
      <c r="K112"/>
      <c r="L112"/>
      <c r="M112"/>
    </row>
    <row r="113" spans="2:18" customFormat="1" ht="15" thickBot="1" x14ac:dyDescent="0.4">
      <c r="R113" s="350"/>
    </row>
    <row r="114" spans="2:18" customFormat="1" ht="16.5" customHeight="1" x14ac:dyDescent="0.35">
      <c r="B114" s="527" t="str">
        <f>B14</f>
        <v>OK: A = B + C + D + E</v>
      </c>
      <c r="C114" s="528"/>
      <c r="D114" s="304"/>
      <c r="E114" s="305"/>
      <c r="F114" s="306"/>
      <c r="G114" s="531" t="str">
        <f>E14</f>
        <v>OK: All avalable funds have been identified for use.</v>
      </c>
      <c r="H114" s="531"/>
      <c r="I114" s="532"/>
      <c r="R114" s="350"/>
    </row>
    <row r="115" spans="2:18" customFormat="1" ht="16.5" customHeight="1" x14ac:dyDescent="0.35">
      <c r="B115" s="485"/>
      <c r="C115" s="486"/>
      <c r="D115" s="162" t="str">
        <f>D15</f>
        <v/>
      </c>
      <c r="E115" s="435" t="str">
        <f>H15</f>
        <v/>
      </c>
      <c r="G115" s="469"/>
      <c r="H115" s="469"/>
      <c r="I115" s="479"/>
      <c r="R115" s="350"/>
    </row>
    <row r="116" spans="2:18" customFormat="1" ht="16.5" customHeight="1" thickBot="1" x14ac:dyDescent="0.4">
      <c r="B116" s="529"/>
      <c r="C116" s="530"/>
      <c r="D116" s="307"/>
      <c r="E116" s="428"/>
      <c r="F116" s="429"/>
      <c r="G116" s="533"/>
      <c r="H116" s="533"/>
      <c r="I116" s="534"/>
      <c r="R116" s="350"/>
    </row>
    <row r="117" spans="2:18" customFormat="1" ht="19" customHeight="1" thickBot="1" x14ac:dyDescent="0.4">
      <c r="E117" s="424">
        <f>M2</f>
        <v>0</v>
      </c>
      <c r="F117" s="425"/>
      <c r="G117" s="426" t="s">
        <v>275</v>
      </c>
      <c r="H117" s="425"/>
      <c r="I117" s="427"/>
      <c r="R117" s="350"/>
    </row>
    <row r="118" spans="2:18" customFormat="1" x14ac:dyDescent="0.35">
      <c r="E118" s="417"/>
      <c r="F118" s="417"/>
      <c r="G118" s="417"/>
      <c r="H118" s="417"/>
      <c r="I118" s="417"/>
      <c r="R118" s="350"/>
    </row>
    <row r="119" spans="2:18" customFormat="1" x14ac:dyDescent="0.35">
      <c r="E119" s="417"/>
      <c r="F119" s="417"/>
      <c r="G119" s="417"/>
      <c r="H119" s="417"/>
      <c r="I119" s="417"/>
      <c r="R119" s="350"/>
    </row>
    <row r="120" spans="2:18" customFormat="1" x14ac:dyDescent="0.35">
      <c r="R120" s="350"/>
    </row>
    <row r="121" spans="2:18" x14ac:dyDescent="0.35">
      <c r="K121"/>
      <c r="L121"/>
      <c r="M121"/>
    </row>
    <row r="123" spans="2:18" x14ac:dyDescent="0.35">
      <c r="E123" s="247"/>
    </row>
  </sheetData>
  <sheetProtection algorithmName="SHA-512" hashValue="BWnvHViVurOwYmsupeu9ZSBWvbGOryNYtI5UehDvHdr5g7A7IhT83ye4omaHKUhN9jTf6w6Eypa/IIsr8otkTg==" saltValue="IVrdTAwW8MVDtc/guld6YA==" spinCount="100000" sheet="1" selectLockedCells="1"/>
  <mergeCells count="122">
    <mergeCell ref="H17:I17"/>
    <mergeCell ref="B17:G17"/>
    <mergeCell ref="B114:C116"/>
    <mergeCell ref="G114:I116"/>
    <mergeCell ref="G95:H95"/>
    <mergeCell ref="F88:I88"/>
    <mergeCell ref="G57:H57"/>
    <mergeCell ref="D39:E39"/>
    <mergeCell ref="G39:H39"/>
    <mergeCell ref="G25:H25"/>
    <mergeCell ref="G26:H26"/>
    <mergeCell ref="D95:F95"/>
    <mergeCell ref="F108:G108"/>
    <mergeCell ref="F109:G109"/>
    <mergeCell ref="G82:H82"/>
    <mergeCell ref="G86:H86"/>
    <mergeCell ref="G70:H70"/>
    <mergeCell ref="D74:E74"/>
    <mergeCell ref="D75:E75"/>
    <mergeCell ref="G74:H74"/>
    <mergeCell ref="D78:E78"/>
    <mergeCell ref="G78:H78"/>
    <mergeCell ref="D71:E71"/>
    <mergeCell ref="D79:E79"/>
    <mergeCell ref="C28:E28"/>
    <mergeCell ref="G54:H54"/>
    <mergeCell ref="D62:E62"/>
    <mergeCell ref="D63:E63"/>
    <mergeCell ref="G63:H63"/>
    <mergeCell ref="G64:H64"/>
    <mergeCell ref="C59:E59"/>
    <mergeCell ref="K46:M46"/>
    <mergeCell ref="K41:M41"/>
    <mergeCell ref="K58:M60"/>
    <mergeCell ref="K30:M32"/>
    <mergeCell ref="G48:H48"/>
    <mergeCell ref="G49:H49"/>
    <mergeCell ref="K44:M44"/>
    <mergeCell ref="G59:H59"/>
    <mergeCell ref="G62:H62"/>
    <mergeCell ref="D34:E34"/>
    <mergeCell ref="D66:E66"/>
    <mergeCell ref="D48:E48"/>
    <mergeCell ref="D57:E57"/>
    <mergeCell ref="D58:E58"/>
    <mergeCell ref="D54:E54"/>
    <mergeCell ref="F103:G103"/>
    <mergeCell ref="D70:E70"/>
    <mergeCell ref="D29:E29"/>
    <mergeCell ref="D30:E30"/>
    <mergeCell ref="D82:E82"/>
    <mergeCell ref="D83:E83"/>
    <mergeCell ref="D91:E91"/>
    <mergeCell ref="G87:H87"/>
    <mergeCell ref="C92:E93"/>
    <mergeCell ref="G75:H75"/>
    <mergeCell ref="D90:E90"/>
    <mergeCell ref="D86:E86"/>
    <mergeCell ref="C31:E31"/>
    <mergeCell ref="G44:H44"/>
    <mergeCell ref="G58:H58"/>
    <mergeCell ref="G29:H29"/>
    <mergeCell ref="G30:H30"/>
    <mergeCell ref="D47:E47"/>
    <mergeCell ref="G47:H47"/>
    <mergeCell ref="F99:G99"/>
    <mergeCell ref="F100:G100"/>
    <mergeCell ref="K89:M89"/>
    <mergeCell ref="K91:M91"/>
    <mergeCell ref="K61:M61"/>
    <mergeCell ref="K69:M69"/>
    <mergeCell ref="K73:M73"/>
    <mergeCell ref="K85:M85"/>
    <mergeCell ref="K86:M86"/>
    <mergeCell ref="K83:M83"/>
    <mergeCell ref="K67:M67"/>
    <mergeCell ref="K71:M71"/>
    <mergeCell ref="K77:M77"/>
    <mergeCell ref="K81:M81"/>
    <mergeCell ref="H2:I2"/>
    <mergeCell ref="B5:C5"/>
    <mergeCell ref="B6:C6"/>
    <mergeCell ref="E14:G16"/>
    <mergeCell ref="H5:I5"/>
    <mergeCell ref="H6:I6"/>
    <mergeCell ref="H7:I7"/>
    <mergeCell ref="H8:I8"/>
    <mergeCell ref="H9:I9"/>
    <mergeCell ref="H12:I12"/>
    <mergeCell ref="H11:I11"/>
    <mergeCell ref="H13:I13"/>
    <mergeCell ref="H14:I14"/>
    <mergeCell ref="H15:I15"/>
    <mergeCell ref="H16:I16"/>
    <mergeCell ref="B4:D4"/>
    <mergeCell ref="E4:I4"/>
    <mergeCell ref="H10:I10"/>
    <mergeCell ref="B14:C16"/>
    <mergeCell ref="F110:G110"/>
    <mergeCell ref="F98:G98"/>
    <mergeCell ref="B7:C7"/>
    <mergeCell ref="B8:C8"/>
    <mergeCell ref="B9:C9"/>
    <mergeCell ref="B10:C10"/>
    <mergeCell ref="B11:C11"/>
    <mergeCell ref="D22:E22"/>
    <mergeCell ref="G22:H22"/>
    <mergeCell ref="G66:H66"/>
    <mergeCell ref="G34:H34"/>
    <mergeCell ref="D42:E42"/>
    <mergeCell ref="D43:E43"/>
    <mergeCell ref="G42:H42"/>
    <mergeCell ref="G43:H43"/>
    <mergeCell ref="D25:E25"/>
    <mergeCell ref="D26:E26"/>
    <mergeCell ref="F104:G104"/>
    <mergeCell ref="F105:G105"/>
    <mergeCell ref="F106:G106"/>
    <mergeCell ref="F107:G107"/>
    <mergeCell ref="D67:E67"/>
    <mergeCell ref="F101:G101"/>
    <mergeCell ref="F102:G102"/>
  </mergeCells>
  <conditionalFormatting sqref="B14">
    <cfRule type="containsText" dxfId="45" priority="11" operator="containsText" text="OK">
      <formula>NOT(ISERROR(SEARCH("OK",B14)))</formula>
    </cfRule>
  </conditionalFormatting>
  <conditionalFormatting sqref="B114">
    <cfRule type="containsText" dxfId="44" priority="6" operator="containsText" text="OK">
      <formula>NOT(ISERROR(SEARCH("OK",B114)))</formula>
    </cfRule>
  </conditionalFormatting>
  <conditionalFormatting sqref="C2">
    <cfRule type="containsText" dxfId="43" priority="4" operator="containsText" text="Fill">
      <formula>NOT(ISERROR(SEARCH("Fill",C2)))</formula>
    </cfRule>
  </conditionalFormatting>
  <conditionalFormatting sqref="D2">
    <cfRule type="cellIs" dxfId="42" priority="2" operator="equal">
      <formula>0</formula>
    </cfRule>
  </conditionalFormatting>
  <conditionalFormatting sqref="D47">
    <cfRule type="notContainsBlanks" dxfId="41" priority="55">
      <formula>LEN(TRIM(D47))&gt;0</formula>
    </cfRule>
  </conditionalFormatting>
  <conditionalFormatting sqref="D57">
    <cfRule type="notContainsBlanks" dxfId="40" priority="53">
      <formula>LEN(TRIM(D57))&gt;0</formula>
    </cfRule>
  </conditionalFormatting>
  <conditionalFormatting sqref="D62">
    <cfRule type="notContainsBlanks" dxfId="39" priority="51">
      <formula>LEN(TRIM(D62))&gt;0</formula>
    </cfRule>
  </conditionalFormatting>
  <conditionalFormatting sqref="D66">
    <cfRule type="notContainsBlanks" dxfId="38" priority="49">
      <formula>LEN(TRIM(D66))&gt;0</formula>
    </cfRule>
  </conditionalFormatting>
  <conditionalFormatting sqref="D70">
    <cfRule type="notContainsBlanks" dxfId="37" priority="47">
      <formula>LEN(TRIM(D70))&gt;0</formula>
    </cfRule>
  </conditionalFormatting>
  <conditionalFormatting sqref="D74">
    <cfRule type="notContainsBlanks" dxfId="36" priority="45">
      <formula>LEN(TRIM(D74))&gt;0</formula>
    </cfRule>
  </conditionalFormatting>
  <conditionalFormatting sqref="D78">
    <cfRule type="notContainsBlanks" dxfId="35" priority="43">
      <formula>LEN(TRIM(D78))&gt;0</formula>
    </cfRule>
  </conditionalFormatting>
  <conditionalFormatting sqref="D82">
    <cfRule type="notContainsBlanks" dxfId="34" priority="41">
      <formula>LEN(TRIM(D82))&gt;0</formula>
    </cfRule>
  </conditionalFormatting>
  <conditionalFormatting sqref="D90">
    <cfRule type="notContainsBlanks" dxfId="33" priority="38">
      <formula>LEN(TRIM(D90))&gt;0</formula>
    </cfRule>
  </conditionalFormatting>
  <conditionalFormatting sqref="D29:E29">
    <cfRule type="cellIs" dxfId="32" priority="22" operator="greaterThan">
      <formula>0</formula>
    </cfRule>
  </conditionalFormatting>
  <conditionalFormatting sqref="D57:E57">
    <cfRule type="cellIs" dxfId="31" priority="21" operator="greaterThan">
      <formula>0</formula>
    </cfRule>
  </conditionalFormatting>
  <conditionalFormatting sqref="E14 J14:J17">
    <cfRule type="containsText" dxfId="30" priority="7" operator="containsText" text="OK">
      <formula>NOT(ISERROR(SEARCH("OK",E14)))</formula>
    </cfRule>
  </conditionalFormatting>
  <conditionalFormatting sqref="G47">
    <cfRule type="notContainsBlanks" dxfId="29" priority="26">
      <formula>LEN(TRIM(G47))&gt;0</formula>
    </cfRule>
  </conditionalFormatting>
  <conditionalFormatting sqref="G57">
    <cfRule type="notContainsBlanks" dxfId="28" priority="52">
      <formula>LEN(TRIM(G57))&gt;0</formula>
    </cfRule>
  </conditionalFormatting>
  <conditionalFormatting sqref="G62">
    <cfRule type="notContainsBlanks" dxfId="27" priority="50">
      <formula>LEN(TRIM(G62))&gt;0</formula>
    </cfRule>
  </conditionalFormatting>
  <conditionalFormatting sqref="G66">
    <cfRule type="notContainsBlanks" dxfId="26" priority="48">
      <formula>LEN(TRIM(G66))&gt;0</formula>
    </cfRule>
  </conditionalFormatting>
  <conditionalFormatting sqref="G70">
    <cfRule type="notContainsBlanks" dxfId="25" priority="46">
      <formula>LEN(TRIM(G70))&gt;0</formula>
    </cfRule>
  </conditionalFormatting>
  <conditionalFormatting sqref="G74">
    <cfRule type="notContainsBlanks" dxfId="24" priority="44">
      <formula>LEN(TRIM(G74))&gt;0</formula>
    </cfRule>
  </conditionalFormatting>
  <conditionalFormatting sqref="G78">
    <cfRule type="notContainsBlanks" dxfId="23" priority="42">
      <formula>LEN(TRIM(G78))&gt;0</formula>
    </cfRule>
  </conditionalFormatting>
  <conditionalFormatting sqref="G82">
    <cfRule type="notContainsBlanks" dxfId="22" priority="40">
      <formula>LEN(TRIM(G82))&gt;0</formula>
    </cfRule>
  </conditionalFormatting>
  <conditionalFormatting sqref="G86">
    <cfRule type="notContainsBlanks" dxfId="21" priority="39">
      <formula>LEN(TRIM(G86))&gt;0</formula>
    </cfRule>
  </conditionalFormatting>
  <conditionalFormatting sqref="G48:H49">
    <cfRule type="expression" dxfId="20" priority="66">
      <formula>G$47&lt;$F$110</formula>
    </cfRule>
  </conditionalFormatting>
  <conditionalFormatting sqref="G57:H58">
    <cfRule type="expression" dxfId="19" priority="61">
      <formula>$U$59=1</formula>
    </cfRule>
  </conditionalFormatting>
  <conditionalFormatting sqref="G62:H63">
    <cfRule type="expression" dxfId="18" priority="15">
      <formula>$U$64=1</formula>
    </cfRule>
  </conditionalFormatting>
  <conditionalFormatting sqref="G74:H75">
    <cfRule type="expression" dxfId="17" priority="12">
      <formula>$V$74=1</formula>
    </cfRule>
  </conditionalFormatting>
  <conditionalFormatting sqref="G86:H87">
    <cfRule type="expression" dxfId="16" priority="9">
      <formula>$U$87=1</formula>
    </cfRule>
  </conditionalFormatting>
  <conditionalFormatting sqref="G114:I116">
    <cfRule type="expression" dxfId="15" priority="3">
      <formula>T13=0</formula>
    </cfRule>
  </conditionalFormatting>
  <conditionalFormatting sqref="H2:I2">
    <cfRule type="cellIs" dxfId="14" priority="1" operator="equal">
      <formula>0</formula>
    </cfRule>
  </conditionalFormatting>
  <conditionalFormatting sqref="K44:M44">
    <cfRule type="expression" dxfId="13" priority="14">
      <formula>$U$44=1</formula>
    </cfRule>
  </conditionalFormatting>
  <conditionalFormatting sqref="K65:M65 K67">
    <cfRule type="expression" dxfId="12" priority="59">
      <formula>$U$67=1</formula>
    </cfRule>
  </conditionalFormatting>
  <conditionalFormatting sqref="K71:M71">
    <cfRule type="expression" dxfId="11" priority="13">
      <formula>$U$71=1</formula>
    </cfRule>
  </conditionalFormatting>
  <conditionalFormatting sqref="K83:M83">
    <cfRule type="expression" dxfId="10" priority="10">
      <formula>$U$83=1</formula>
    </cfRule>
  </conditionalFormatting>
  <conditionalFormatting sqref="K90:M91">
    <cfRule type="expression" dxfId="9" priority="8">
      <formula>$U$91=1</formula>
    </cfRule>
  </conditionalFormatting>
  <conditionalFormatting sqref="V86">
    <cfRule type="containsText" dxfId="8" priority="32" operator="containsText" text="OK">
      <formula>NOT(ISERROR(SEARCH("OK",V86)))</formula>
    </cfRule>
  </conditionalFormatting>
  <dataValidations count="1">
    <dataValidation type="decimal" allowBlank="1" showErrorMessage="1" errorTitle="This doesn't look right." sqref="G57:H57" xr:uid="{822B77AD-25D3-4C19-9489-4FAB9F883F6D}">
      <formula1>0</formula1>
      <formula2>99999999</formula2>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EB5AF-2C65-409C-B993-2F47AFC902DD}">
  <sheetPr>
    <tabColor theme="4" tint="0.39997558519241921"/>
  </sheetPr>
  <dimension ref="A1:AH116"/>
  <sheetViews>
    <sheetView showGridLines="0" showRowColHeaders="0" zoomScale="80" zoomScaleNormal="80" workbookViewId="0">
      <pane ySplit="10" topLeftCell="A11" activePane="bottomLeft" state="frozen"/>
      <selection pane="bottomLeft" activeCell="C17" sqref="C17:E17"/>
      <extLst>
        <ext xmlns:xlsdti="http://schemas.microsoft.com/office/spreadsheetml/2023/showDataTypeIcons" uri="{77bfe23e-c014-4d31-8a63-9c772dbf06b6}">
          <xlsdti:showDataTypeIcons visible="0"/>
        </ext>
      </extLst>
    </sheetView>
  </sheetViews>
  <sheetFormatPr defaultColWidth="9.1796875" defaultRowHeight="14.5" x14ac:dyDescent="0.35"/>
  <cols>
    <col min="1" max="1" width="4" style="15" customWidth="1"/>
    <col min="2" max="2" width="10.26953125" style="16" customWidth="1"/>
    <col min="3" max="3" width="29.81640625" style="1" customWidth="1"/>
    <col min="4" max="5" width="10.1796875" style="1" customWidth="1"/>
    <col min="6" max="6" width="13.1796875" style="1" customWidth="1"/>
    <col min="7" max="8" width="20" style="1" customWidth="1"/>
    <col min="9" max="9" width="15.7265625" style="1" customWidth="1"/>
    <col min="10" max="10" width="13.90625" style="1" customWidth="1"/>
    <col min="11" max="15" width="20" style="1" customWidth="1"/>
    <col min="16" max="16" width="3.453125" style="1" customWidth="1"/>
    <col min="17" max="17" width="1.81640625" style="17" customWidth="1"/>
    <col min="18" max="18" width="6.7265625" style="1" customWidth="1"/>
    <col min="19" max="19" width="6.7265625" style="1" hidden="1" customWidth="1"/>
    <col min="20" max="20" width="9.453125" style="1" hidden="1" customWidth="1"/>
    <col min="21" max="21" width="11.81640625" style="1" hidden="1" customWidth="1"/>
    <col min="22" max="23" width="9.453125" style="1" hidden="1" customWidth="1"/>
    <col min="24" max="24" width="13.54296875" style="1" hidden="1" customWidth="1"/>
    <col min="25" max="28" width="9.453125" style="1" hidden="1" customWidth="1"/>
    <col min="29" max="30" width="8.1796875" style="15" hidden="1" customWidth="1"/>
    <col min="31" max="31" width="9.1796875" style="1" hidden="1" customWidth="1"/>
    <col min="32" max="32" width="11" style="1" hidden="1" customWidth="1"/>
    <col min="33" max="33" width="9.1796875" style="1" hidden="1" customWidth="1"/>
    <col min="34" max="35" width="9.1796875" style="1" customWidth="1"/>
    <col min="36" max="16384" width="9.1796875" style="1"/>
  </cols>
  <sheetData>
    <row r="1" spans="1:34" ht="15" customHeight="1" x14ac:dyDescent="0.35">
      <c r="E1"/>
      <c r="F1"/>
      <c r="G1"/>
      <c r="I1"/>
      <c r="J1"/>
      <c r="K1"/>
      <c r="L1"/>
      <c r="M1"/>
      <c r="N1"/>
      <c r="O1"/>
    </row>
    <row r="2" spans="1:34" ht="43" customHeight="1" thickBot="1" x14ac:dyDescent="0.4">
      <c r="A2" s="76"/>
      <c r="B2" s="75"/>
      <c r="C2" s="75"/>
      <c r="D2" s="74" t="str">
        <f>IF(AC8=0," ","Schools should be listed in order of decreasing L.I. %")</f>
        <v xml:space="preserve"> </v>
      </c>
      <c r="E2" s="81"/>
      <c r="F2" s="85" t="str">
        <f>IF(AND(AC8=0,AD8&gt;0),"Check PPA rank order.","")</f>
        <v/>
      </c>
      <c r="G2" s="544" t="str">
        <f>IF(ABS(U8)&gt;0.9,"Should be zero. See Tab 5.","")</f>
        <v/>
      </c>
      <c r="H2" s="544"/>
      <c r="I2"/>
      <c r="J2"/>
      <c r="K2"/>
      <c r="L2"/>
      <c r="M2"/>
      <c r="N2"/>
      <c r="O2"/>
      <c r="AH2" s="2"/>
    </row>
    <row r="3" spans="1:34" ht="15" customHeight="1" x14ac:dyDescent="0.35">
      <c r="A3" s="550" t="s">
        <v>277</v>
      </c>
      <c r="B3" s="550"/>
      <c r="C3" s="550"/>
      <c r="D3" s="550"/>
      <c r="E3" s="550"/>
      <c r="F3" s="543" t="s">
        <v>13</v>
      </c>
      <c r="G3" s="49" t="s">
        <v>14</v>
      </c>
      <c r="H3" s="15"/>
      <c r="K3" s="18" t="s">
        <v>15</v>
      </c>
      <c r="L3" s="15"/>
      <c r="M3" s="15"/>
      <c r="N3" s="15"/>
    </row>
    <row r="4" spans="1:34" ht="15" customHeight="1" thickBot="1" x14ac:dyDescent="0.4">
      <c r="A4" s="550"/>
      <c r="B4" s="550"/>
      <c r="C4" s="550"/>
      <c r="D4" s="550"/>
      <c r="E4" s="550"/>
      <c r="F4" s="543"/>
      <c r="G4" s="19">
        <f>G7-G8</f>
        <v>0</v>
      </c>
      <c r="K4" s="20">
        <f>'Tab2 Set-Asides'!L43</f>
        <v>0</v>
      </c>
    </row>
    <row r="5" spans="1:34" ht="9" customHeight="1" thickBot="1" x14ac:dyDescent="0.4">
      <c r="A5" s="546"/>
      <c r="B5" s="546"/>
      <c r="C5" s="546"/>
      <c r="D5" s="546"/>
      <c r="E5" s="21"/>
      <c r="F5" s="22"/>
      <c r="G5" s="23"/>
      <c r="K5" s="20"/>
    </row>
    <row r="6" spans="1:34" ht="15" customHeight="1" x14ac:dyDescent="0.35">
      <c r="A6" s="548" t="s">
        <v>225</v>
      </c>
      <c r="B6" s="548"/>
      <c r="C6" s="548"/>
      <c r="D6" s="548"/>
      <c r="E6" s="547" t="s">
        <v>13</v>
      </c>
      <c r="F6" s="18" t="s">
        <v>16</v>
      </c>
      <c r="G6" s="61" t="s">
        <v>17</v>
      </c>
      <c r="H6" s="18" t="s">
        <v>17</v>
      </c>
      <c r="K6" s="96" t="s">
        <v>18</v>
      </c>
      <c r="L6" s="18" t="s">
        <v>18</v>
      </c>
      <c r="M6" s="18" t="s">
        <v>18</v>
      </c>
      <c r="N6" s="18" t="s">
        <v>18</v>
      </c>
      <c r="T6" s="25"/>
      <c r="U6" s="26" t="s">
        <v>19</v>
      </c>
      <c r="V6" s="26" t="s">
        <v>20</v>
      </c>
      <c r="W6" s="26" t="s">
        <v>21</v>
      </c>
      <c r="X6" s="26" t="s">
        <v>22</v>
      </c>
      <c r="Y6" s="26" t="s">
        <v>23</v>
      </c>
      <c r="Z6" s="26" t="s">
        <v>24</v>
      </c>
      <c r="AA6" s="26" t="s">
        <v>25</v>
      </c>
      <c r="AB6" s="27"/>
      <c r="AC6" s="77" t="s">
        <v>26</v>
      </c>
      <c r="AD6" s="77" t="s">
        <v>27</v>
      </c>
      <c r="AF6" s="82" t="s">
        <v>28</v>
      </c>
    </row>
    <row r="7" spans="1:34" ht="15" customHeight="1" x14ac:dyDescent="0.35">
      <c r="A7" s="548"/>
      <c r="B7" s="548"/>
      <c r="C7" s="548"/>
      <c r="D7" s="548"/>
      <c r="E7" s="547"/>
      <c r="F7" s="51">
        <f>'Tab2 Set-Asides'!F110</f>
        <v>0</v>
      </c>
      <c r="G7" s="52">
        <f>'Tab2 Set-Asides'!F104</f>
        <v>0</v>
      </c>
      <c r="H7" s="20">
        <f>'Tab2 Set-Asides'!D90</f>
        <v>0</v>
      </c>
      <c r="K7" s="24">
        <f>'Tab2 Set-Asides'!G42+'Tab2 Set-Asides'!D42</f>
        <v>0</v>
      </c>
      <c r="L7" s="20">
        <f>'Tab2 Set-Asides'!D82+'Tab2 Set-Asides'!G82</f>
        <v>0</v>
      </c>
      <c r="M7" s="20">
        <f>'Tab2 Set-Asides'!D62+'Tab2 Set-Asides'!G62+'Tab2 Set-Asides'!D66+'Tab2 Set-Asides'!G66</f>
        <v>0</v>
      </c>
      <c r="N7" s="20">
        <f>'Tab2 Set-Asides'!D70+'Tab2 Set-Asides'!G70</f>
        <v>0</v>
      </c>
      <c r="T7" s="28"/>
      <c r="U7" s="29"/>
      <c r="V7" s="29"/>
      <c r="W7" s="29"/>
      <c r="X7" s="29"/>
      <c r="Y7" s="29"/>
      <c r="Z7" s="29"/>
      <c r="AA7" s="29"/>
      <c r="AB7" s="30"/>
      <c r="AF7" s="83"/>
    </row>
    <row r="8" spans="1:34" ht="15" customHeight="1" thickBot="1" x14ac:dyDescent="0.4">
      <c r="C8" s="549" t="s">
        <v>97</v>
      </c>
      <c r="D8" s="549"/>
      <c r="E8" s="53">
        <f>SUM(E17:E116)</f>
        <v>0</v>
      </c>
      <c r="F8" s="54">
        <f>MIN(F17:F116)</f>
        <v>0</v>
      </c>
      <c r="G8" s="54">
        <f>SUM(G17:G116)</f>
        <v>0</v>
      </c>
      <c r="H8" s="54">
        <f t="shared" ref="H8:N8" si="0">SUM(H17:H116)</f>
        <v>0</v>
      </c>
      <c r="I8" s="54">
        <f t="shared" si="0"/>
        <v>0</v>
      </c>
      <c r="J8" s="54"/>
      <c r="K8" s="54">
        <f>SUM(K17:K116)</f>
        <v>0</v>
      </c>
      <c r="L8" s="54">
        <f>SUM(L17:L116)</f>
        <v>0</v>
      </c>
      <c r="M8" s="54">
        <f t="shared" si="0"/>
        <v>0</v>
      </c>
      <c r="N8" s="54">
        <f t="shared" si="0"/>
        <v>0</v>
      </c>
      <c r="O8" s="50"/>
      <c r="S8" s="29"/>
      <c r="T8" s="31" t="s">
        <v>29</v>
      </c>
      <c r="U8" s="32">
        <f>G7-G8</f>
        <v>0</v>
      </c>
      <c r="V8" s="32">
        <f>H7-H8</f>
        <v>0</v>
      </c>
      <c r="W8" s="29"/>
      <c r="X8" s="32">
        <f>K4-K8</f>
        <v>0</v>
      </c>
      <c r="Y8" s="32">
        <f>L7-L8</f>
        <v>0</v>
      </c>
      <c r="Z8" s="32">
        <f>M7-M8</f>
        <v>0</v>
      </c>
      <c r="AA8" s="32">
        <f>N7-N8</f>
        <v>0</v>
      </c>
      <c r="AB8" s="30"/>
      <c r="AC8" s="73">
        <f t="shared" ref="AC8:AD8" si="1">SUM(AC17:AC116)</f>
        <v>0</v>
      </c>
      <c r="AD8" s="73">
        <f t="shared" si="1"/>
        <v>0</v>
      </c>
      <c r="AF8" s="84">
        <f>COUNTIF(G17:G116,"&gt;0")</f>
        <v>0</v>
      </c>
    </row>
    <row r="9" spans="1:34" s="91" customFormat="1" ht="34" customHeight="1" x14ac:dyDescent="0.35">
      <c r="A9" s="319"/>
      <c r="C9" s="320"/>
      <c r="D9" s="320"/>
      <c r="E9" s="321"/>
      <c r="F9" s="95" t="str">
        <f>IF(F8&lt;F7-0.01,"See Min PPA","OK")</f>
        <v>OK</v>
      </c>
      <c r="G9" s="94" t="str">
        <f>IF(ABS(U8)&gt;0.9,"Check all entries including Set-asides.","OK")</f>
        <v>OK</v>
      </c>
      <c r="H9" s="95" t="str">
        <f>IF(ABS(V8)&gt;2,"Not Equal","OK")</f>
        <v>OK</v>
      </c>
      <c r="I9" s="322"/>
      <c r="J9" s="322"/>
      <c r="K9" s="95" t="str">
        <f>IF(AND(K8&gt;=K4,K8&lt;=K7),"OK","Out of Range")</f>
        <v>OK</v>
      </c>
      <c r="L9" s="95" t="str">
        <f>IF(Y8&lt;0,"Too much","OK")</f>
        <v>OK</v>
      </c>
      <c r="M9" s="95" t="str">
        <f>IF(Z8&lt;0,"Too much","OK")</f>
        <v>OK</v>
      </c>
      <c r="N9" s="95" t="str">
        <f>IF(AA8&lt;0,"Too much","OK")</f>
        <v>OK</v>
      </c>
      <c r="O9" s="322"/>
      <c r="Q9" s="323"/>
      <c r="S9" s="324"/>
      <c r="T9" s="325"/>
      <c r="U9" s="326"/>
      <c r="V9" s="326"/>
      <c r="W9" s="324"/>
      <c r="X9" s="326">
        <f>K7-K8</f>
        <v>0</v>
      </c>
      <c r="Y9" s="326"/>
      <c r="Z9" s="326"/>
      <c r="AA9" s="326"/>
      <c r="AB9" s="327"/>
      <c r="AC9" s="319"/>
      <c r="AD9" s="319"/>
    </row>
    <row r="10" spans="1:34" ht="6" customHeight="1" thickBot="1" x14ac:dyDescent="0.4">
      <c r="F10" s="88"/>
      <c r="G10" s="9"/>
      <c r="H10" s="88"/>
      <c r="I10" s="13"/>
      <c r="J10" s="13"/>
      <c r="K10" s="88"/>
      <c r="L10" s="88"/>
      <c r="M10" s="88"/>
      <c r="N10" s="88"/>
      <c r="T10" s="33"/>
      <c r="U10" s="34"/>
      <c r="V10" s="34"/>
      <c r="W10" s="35"/>
      <c r="X10" s="34"/>
      <c r="Y10" s="35"/>
      <c r="Z10" s="35"/>
      <c r="AA10" s="35"/>
      <c r="AB10" s="36"/>
    </row>
    <row r="11" spans="1:34" ht="5.5" customHeight="1" x14ac:dyDescent="0.35">
      <c r="A11" s="58"/>
      <c r="B11" s="59"/>
      <c r="C11" s="60"/>
      <c r="D11" s="60"/>
      <c r="E11" s="60"/>
      <c r="F11" s="60"/>
      <c r="G11" s="60"/>
      <c r="H11" s="60"/>
      <c r="I11" s="60"/>
      <c r="J11" s="60"/>
      <c r="K11" s="60"/>
      <c r="L11" s="60"/>
      <c r="M11" s="60"/>
      <c r="N11" s="60"/>
      <c r="O11" s="60"/>
      <c r="P11" s="354"/>
    </row>
    <row r="12" spans="1:34" ht="15.5" x14ac:dyDescent="0.35">
      <c r="B12" s="545" t="s">
        <v>91</v>
      </c>
      <c r="C12" s="545" t="str">
        <f>COUNTIF(G17:G116,"&gt;0")&amp;" schools 
have been listed with PPA-based alloctions."</f>
        <v>0 schools 
have been listed with PPA-based alloctions.</v>
      </c>
      <c r="D12" s="545" t="s">
        <v>92</v>
      </c>
      <c r="E12" s="545"/>
      <c r="F12" s="545" t="s">
        <v>93</v>
      </c>
      <c r="G12" s="545" t="s">
        <v>286</v>
      </c>
      <c r="H12" s="545" t="s">
        <v>94</v>
      </c>
      <c r="I12" s="545" t="s">
        <v>95</v>
      </c>
      <c r="J12" s="93"/>
      <c r="K12" s="545" t="s">
        <v>30</v>
      </c>
      <c r="L12" s="545" t="s">
        <v>31</v>
      </c>
      <c r="M12" s="545" t="s">
        <v>32</v>
      </c>
      <c r="N12" s="545" t="s">
        <v>33</v>
      </c>
      <c r="O12" s="545" t="s">
        <v>34</v>
      </c>
    </row>
    <row r="13" spans="1:34" s="37" customFormat="1" ht="179.25" customHeight="1" x14ac:dyDescent="0.35">
      <c r="A13" s="3"/>
      <c r="B13" s="545"/>
      <c r="C13" s="545"/>
      <c r="D13" s="545"/>
      <c r="E13" s="545"/>
      <c r="F13" s="545"/>
      <c r="G13" s="545"/>
      <c r="H13" s="545"/>
      <c r="I13" s="545"/>
      <c r="J13" s="97" t="s">
        <v>226</v>
      </c>
      <c r="K13" s="545"/>
      <c r="L13" s="545"/>
      <c r="M13" s="545"/>
      <c r="N13" s="545"/>
      <c r="O13" s="545"/>
      <c r="Q13" s="38"/>
      <c r="AC13" s="3"/>
      <c r="AD13" s="3"/>
    </row>
    <row r="14" spans="1:34" s="37" customFormat="1" ht="49" customHeight="1" x14ac:dyDescent="0.35">
      <c r="A14" s="3"/>
      <c r="B14" s="56"/>
      <c r="C14" s="57"/>
      <c r="D14" s="551" t="s">
        <v>35</v>
      </c>
      <c r="E14" s="552"/>
      <c r="F14" s="57"/>
      <c r="G14" s="551" t="s">
        <v>36</v>
      </c>
      <c r="H14" s="553"/>
      <c r="I14" s="552"/>
      <c r="J14" s="98"/>
      <c r="K14" s="551" t="s">
        <v>37</v>
      </c>
      <c r="L14" s="553"/>
      <c r="M14" s="553"/>
      <c r="N14" s="552"/>
      <c r="O14" s="57"/>
      <c r="Q14" s="38"/>
      <c r="AC14" s="3"/>
      <c r="AD14" s="3"/>
    </row>
    <row r="15" spans="1:34" s="37" customFormat="1" ht="45.5" customHeight="1" x14ac:dyDescent="0.35">
      <c r="A15" s="3"/>
      <c r="B15" s="55" t="s">
        <v>38</v>
      </c>
      <c r="C15" s="40" t="s">
        <v>39</v>
      </c>
      <c r="D15" s="40" t="s">
        <v>40</v>
      </c>
      <c r="E15" s="40" t="s">
        <v>41</v>
      </c>
      <c r="F15" s="40" t="s">
        <v>42</v>
      </c>
      <c r="G15" s="40" t="s">
        <v>43</v>
      </c>
      <c r="H15" s="40" t="s">
        <v>44</v>
      </c>
      <c r="I15" s="40" t="s">
        <v>96</v>
      </c>
      <c r="J15" s="99" t="s">
        <v>227</v>
      </c>
      <c r="K15" s="40" t="s">
        <v>45</v>
      </c>
      <c r="L15" s="40" t="s">
        <v>46</v>
      </c>
      <c r="M15" s="40" t="s">
        <v>47</v>
      </c>
      <c r="N15" s="40" t="s">
        <v>285</v>
      </c>
      <c r="O15" s="40" t="s">
        <v>48</v>
      </c>
      <c r="Q15" s="38"/>
      <c r="AC15" s="3"/>
      <c r="AD15" s="3"/>
    </row>
    <row r="16" spans="1:34" ht="41.5" customHeight="1" x14ac:dyDescent="0.35">
      <c r="A16" s="39" t="s">
        <v>49</v>
      </c>
      <c r="B16" s="367"/>
      <c r="C16" s="368" t="s">
        <v>50</v>
      </c>
      <c r="D16" s="368" t="s">
        <v>51</v>
      </c>
      <c r="E16" s="368" t="s">
        <v>52</v>
      </c>
      <c r="F16" s="368" t="s">
        <v>53</v>
      </c>
      <c r="G16" s="369" t="s">
        <v>54</v>
      </c>
      <c r="H16" s="370" t="s">
        <v>55</v>
      </c>
      <c r="I16" s="369" t="s">
        <v>56</v>
      </c>
      <c r="J16" s="371" t="s">
        <v>257</v>
      </c>
      <c r="K16" s="368" t="s">
        <v>57</v>
      </c>
      <c r="L16" s="368" t="s">
        <v>58</v>
      </c>
      <c r="M16" s="368" t="s">
        <v>59</v>
      </c>
      <c r="N16" s="368" t="s">
        <v>60</v>
      </c>
      <c r="O16" s="369" t="s">
        <v>61</v>
      </c>
    </row>
    <row r="17" spans="1:30" x14ac:dyDescent="0.35">
      <c r="A17" s="41">
        <v>1</v>
      </c>
      <c r="B17" s="92"/>
      <c r="C17" s="44"/>
      <c r="D17" s="78"/>
      <c r="E17" s="45"/>
      <c r="F17" s="46"/>
      <c r="G17" s="42">
        <f>E17*F17</f>
        <v>0</v>
      </c>
      <c r="H17" s="47"/>
      <c r="I17" s="42">
        <f>G17+H17</f>
        <v>0</v>
      </c>
      <c r="J17" s="42">
        <f>IF(COUNTBLANK(E17)=0,I17/E17,0)</f>
        <v>0</v>
      </c>
      <c r="K17" s="48"/>
      <c r="L17" s="47"/>
      <c r="M17" s="47"/>
      <c r="N17" s="47"/>
      <c r="O17" s="42">
        <f>I17+K17+L17+M17+N17</f>
        <v>0</v>
      </c>
      <c r="AC17" s="15">
        <f>IF(D17&lt;D18,1,0)</f>
        <v>0</v>
      </c>
      <c r="AD17" s="15">
        <f>IF(F17&lt;F18,1,0)</f>
        <v>0</v>
      </c>
    </row>
    <row r="18" spans="1:30" x14ac:dyDescent="0.35">
      <c r="A18" s="41">
        <v>2</v>
      </c>
      <c r="B18" s="92"/>
      <c r="C18" s="44"/>
      <c r="D18" s="78"/>
      <c r="E18" s="45"/>
      <c r="F18" s="46"/>
      <c r="G18" s="42">
        <f t="shared" ref="G18:G81" si="2">E18*F18</f>
        <v>0</v>
      </c>
      <c r="H18" s="47"/>
      <c r="I18" s="42">
        <f t="shared" ref="I18:I81" si="3">G18+H18</f>
        <v>0</v>
      </c>
      <c r="J18" s="42">
        <f t="shared" ref="J18:J81" si="4">IF(COUNTBLANK(E18)=0,I18/E18,0)</f>
        <v>0</v>
      </c>
      <c r="K18" s="48"/>
      <c r="L18" s="47"/>
      <c r="M18" s="47"/>
      <c r="N18" s="47"/>
      <c r="O18" s="42">
        <f>I18+K18+L18+M18+N18</f>
        <v>0</v>
      </c>
      <c r="AC18" s="15">
        <f t="shared" ref="AC18:AC21" si="5">IF(D18&lt;D19,1,0)</f>
        <v>0</v>
      </c>
      <c r="AD18" s="15">
        <f t="shared" ref="AD18:AD21" si="6">IF(F18&lt;F19,1,0)</f>
        <v>0</v>
      </c>
    </row>
    <row r="19" spans="1:30" x14ac:dyDescent="0.35">
      <c r="A19" s="41">
        <v>3</v>
      </c>
      <c r="B19" s="92"/>
      <c r="C19" s="44"/>
      <c r="D19" s="78"/>
      <c r="E19" s="45"/>
      <c r="F19" s="46"/>
      <c r="G19" s="42">
        <f t="shared" si="2"/>
        <v>0</v>
      </c>
      <c r="H19" s="47"/>
      <c r="I19" s="42">
        <f t="shared" si="3"/>
        <v>0</v>
      </c>
      <c r="J19" s="42">
        <f t="shared" si="4"/>
        <v>0</v>
      </c>
      <c r="K19" s="48"/>
      <c r="L19" s="47"/>
      <c r="M19" s="47"/>
      <c r="N19" s="47"/>
      <c r="O19" s="42">
        <f t="shared" ref="O19:O81" si="7">I19+K19+L19+M19+N19</f>
        <v>0</v>
      </c>
      <c r="AC19" s="15">
        <f t="shared" si="5"/>
        <v>0</v>
      </c>
      <c r="AD19" s="15">
        <f t="shared" si="6"/>
        <v>0</v>
      </c>
    </row>
    <row r="20" spans="1:30" x14ac:dyDescent="0.35">
      <c r="A20" s="41">
        <v>4</v>
      </c>
      <c r="B20" s="92"/>
      <c r="C20" s="44"/>
      <c r="D20" s="78"/>
      <c r="E20" s="45"/>
      <c r="F20" s="46"/>
      <c r="G20" s="42">
        <f t="shared" si="2"/>
        <v>0</v>
      </c>
      <c r="H20" s="47"/>
      <c r="I20" s="42">
        <f t="shared" si="3"/>
        <v>0</v>
      </c>
      <c r="J20" s="42">
        <f t="shared" si="4"/>
        <v>0</v>
      </c>
      <c r="K20" s="48"/>
      <c r="L20" s="47"/>
      <c r="M20" s="47"/>
      <c r="N20" s="47"/>
      <c r="O20" s="42">
        <f t="shared" si="7"/>
        <v>0</v>
      </c>
      <c r="AC20" s="15">
        <f t="shared" si="5"/>
        <v>0</v>
      </c>
      <c r="AD20" s="15">
        <f t="shared" si="6"/>
        <v>0</v>
      </c>
    </row>
    <row r="21" spans="1:30" x14ac:dyDescent="0.35">
      <c r="A21" s="41">
        <v>5</v>
      </c>
      <c r="B21" s="92"/>
      <c r="C21" s="44"/>
      <c r="D21" s="78"/>
      <c r="E21" s="45"/>
      <c r="F21" s="46"/>
      <c r="G21" s="42">
        <f t="shared" si="2"/>
        <v>0</v>
      </c>
      <c r="H21" s="47"/>
      <c r="I21" s="42">
        <f t="shared" si="3"/>
        <v>0</v>
      </c>
      <c r="J21" s="42">
        <f t="shared" si="4"/>
        <v>0</v>
      </c>
      <c r="K21" s="48"/>
      <c r="L21" s="47"/>
      <c r="M21" s="47"/>
      <c r="N21" s="47"/>
      <c r="O21" s="42">
        <f t="shared" si="7"/>
        <v>0</v>
      </c>
      <c r="AC21" s="15">
        <f t="shared" si="5"/>
        <v>0</v>
      </c>
      <c r="AD21" s="15">
        <f t="shared" si="6"/>
        <v>0</v>
      </c>
    </row>
    <row r="22" spans="1:30" x14ac:dyDescent="0.35">
      <c r="A22" s="41">
        <v>6</v>
      </c>
      <c r="B22" s="92"/>
      <c r="C22" s="44"/>
      <c r="D22" s="78"/>
      <c r="E22" s="45"/>
      <c r="F22" s="46"/>
      <c r="G22" s="42">
        <f t="shared" si="2"/>
        <v>0</v>
      </c>
      <c r="H22" s="47"/>
      <c r="I22" s="42">
        <f t="shared" si="3"/>
        <v>0</v>
      </c>
      <c r="J22" s="42">
        <f t="shared" si="4"/>
        <v>0</v>
      </c>
      <c r="K22" s="48"/>
      <c r="L22" s="47"/>
      <c r="M22" s="47"/>
      <c r="N22" s="47"/>
      <c r="O22" s="42">
        <f t="shared" si="7"/>
        <v>0</v>
      </c>
      <c r="AC22" s="15">
        <f>IF(D22&lt;D23,1,0)</f>
        <v>0</v>
      </c>
      <c r="AD22" s="15">
        <f>IF(F22&lt;F23,1,0)</f>
        <v>0</v>
      </c>
    </row>
    <row r="23" spans="1:30" x14ac:dyDescent="0.35">
      <c r="A23" s="41">
        <v>7</v>
      </c>
      <c r="B23" s="92"/>
      <c r="C23" s="44"/>
      <c r="D23" s="78"/>
      <c r="E23" s="45"/>
      <c r="F23" s="46"/>
      <c r="G23" s="42">
        <f>E23*F23</f>
        <v>0</v>
      </c>
      <c r="H23" s="47"/>
      <c r="I23" s="42">
        <f t="shared" si="3"/>
        <v>0</v>
      </c>
      <c r="J23" s="42">
        <f t="shared" si="4"/>
        <v>0</v>
      </c>
      <c r="K23" s="48"/>
      <c r="L23" s="47"/>
      <c r="M23" s="47"/>
      <c r="N23" s="47"/>
      <c r="O23" s="42">
        <f t="shared" si="7"/>
        <v>0</v>
      </c>
      <c r="AC23" s="15">
        <f>IF(D23&lt;D24,1,0)</f>
        <v>0</v>
      </c>
      <c r="AD23" s="15">
        <f>IF(F23&lt;F24,1,0)</f>
        <v>0</v>
      </c>
    </row>
    <row r="24" spans="1:30" x14ac:dyDescent="0.35">
      <c r="A24" s="41">
        <v>8</v>
      </c>
      <c r="B24" s="92"/>
      <c r="C24" s="44"/>
      <c r="D24" s="78"/>
      <c r="E24" s="45"/>
      <c r="F24" s="46"/>
      <c r="G24" s="42">
        <f>E24*F24</f>
        <v>0</v>
      </c>
      <c r="H24" s="47"/>
      <c r="I24" s="42">
        <f t="shared" si="3"/>
        <v>0</v>
      </c>
      <c r="J24" s="42">
        <f t="shared" si="4"/>
        <v>0</v>
      </c>
      <c r="K24" s="48"/>
      <c r="L24" s="47"/>
      <c r="M24" s="47"/>
      <c r="N24" s="47"/>
      <c r="O24" s="42">
        <f t="shared" si="7"/>
        <v>0</v>
      </c>
      <c r="AC24" s="15">
        <f>IF(D24&lt;D25,1,0)</f>
        <v>0</v>
      </c>
      <c r="AD24" s="15">
        <f>IF(F24&lt;F25,1,0)</f>
        <v>0</v>
      </c>
    </row>
    <row r="25" spans="1:30" x14ac:dyDescent="0.35">
      <c r="A25" s="41">
        <v>9</v>
      </c>
      <c r="B25" s="92"/>
      <c r="C25" s="44"/>
      <c r="D25" s="78"/>
      <c r="E25" s="45"/>
      <c r="F25" s="46"/>
      <c r="G25" s="42">
        <f t="shared" si="2"/>
        <v>0</v>
      </c>
      <c r="H25" s="47"/>
      <c r="I25" s="42">
        <f t="shared" si="3"/>
        <v>0</v>
      </c>
      <c r="J25" s="42">
        <f t="shared" si="4"/>
        <v>0</v>
      </c>
      <c r="K25" s="48"/>
      <c r="L25" s="47"/>
      <c r="M25" s="47"/>
      <c r="N25" s="47"/>
      <c r="O25" s="42">
        <f t="shared" si="7"/>
        <v>0</v>
      </c>
      <c r="AC25" s="15">
        <f t="shared" ref="AC25:AC86" si="8">IF(D25&lt;D26,1,0)</f>
        <v>0</v>
      </c>
      <c r="AD25" s="15">
        <f t="shared" ref="AD25:AD86" si="9">IF(F25&lt;F26,1,0)</f>
        <v>0</v>
      </c>
    </row>
    <row r="26" spans="1:30" x14ac:dyDescent="0.35">
      <c r="A26" s="41">
        <v>10</v>
      </c>
      <c r="B26" s="92"/>
      <c r="C26" s="44"/>
      <c r="D26" s="78"/>
      <c r="E26" s="45"/>
      <c r="F26" s="46"/>
      <c r="G26" s="42">
        <f t="shared" si="2"/>
        <v>0</v>
      </c>
      <c r="H26" s="47"/>
      <c r="I26" s="42">
        <f t="shared" si="3"/>
        <v>0</v>
      </c>
      <c r="J26" s="42">
        <f t="shared" si="4"/>
        <v>0</v>
      </c>
      <c r="K26" s="48"/>
      <c r="L26" s="47"/>
      <c r="M26" s="47"/>
      <c r="N26" s="47"/>
      <c r="O26" s="42">
        <f t="shared" si="7"/>
        <v>0</v>
      </c>
      <c r="AC26" s="15">
        <f t="shared" si="8"/>
        <v>0</v>
      </c>
      <c r="AD26" s="15">
        <f t="shared" si="9"/>
        <v>0</v>
      </c>
    </row>
    <row r="27" spans="1:30" x14ac:dyDescent="0.35">
      <c r="A27" s="41">
        <v>11</v>
      </c>
      <c r="B27" s="92"/>
      <c r="C27" s="44"/>
      <c r="D27" s="78"/>
      <c r="E27" s="45"/>
      <c r="F27" s="46"/>
      <c r="G27" s="42">
        <f t="shared" si="2"/>
        <v>0</v>
      </c>
      <c r="H27" s="47"/>
      <c r="I27" s="42">
        <f t="shared" si="3"/>
        <v>0</v>
      </c>
      <c r="J27" s="42">
        <f t="shared" si="4"/>
        <v>0</v>
      </c>
      <c r="K27" s="48"/>
      <c r="L27" s="47"/>
      <c r="M27" s="47"/>
      <c r="N27" s="47"/>
      <c r="O27" s="42">
        <f t="shared" si="7"/>
        <v>0</v>
      </c>
      <c r="AC27" s="15">
        <f t="shared" si="8"/>
        <v>0</v>
      </c>
      <c r="AD27" s="15">
        <f t="shared" si="9"/>
        <v>0</v>
      </c>
    </row>
    <row r="28" spans="1:30" x14ac:dyDescent="0.35">
      <c r="A28" s="41">
        <v>12</v>
      </c>
      <c r="B28" s="92"/>
      <c r="C28" s="44"/>
      <c r="D28" s="78"/>
      <c r="E28" s="45"/>
      <c r="F28" s="46"/>
      <c r="G28" s="42">
        <f t="shared" si="2"/>
        <v>0</v>
      </c>
      <c r="H28" s="47"/>
      <c r="I28" s="42">
        <f t="shared" si="3"/>
        <v>0</v>
      </c>
      <c r="J28" s="42">
        <f t="shared" si="4"/>
        <v>0</v>
      </c>
      <c r="K28" s="48"/>
      <c r="L28" s="47"/>
      <c r="M28" s="47"/>
      <c r="N28" s="47"/>
      <c r="O28" s="42">
        <f t="shared" si="7"/>
        <v>0</v>
      </c>
      <c r="AC28" s="15">
        <f t="shared" si="8"/>
        <v>0</v>
      </c>
      <c r="AD28" s="15">
        <f t="shared" si="9"/>
        <v>0</v>
      </c>
    </row>
    <row r="29" spans="1:30" x14ac:dyDescent="0.35">
      <c r="A29" s="41">
        <v>13</v>
      </c>
      <c r="B29" s="43"/>
      <c r="C29" s="44"/>
      <c r="D29" s="78"/>
      <c r="E29" s="45"/>
      <c r="F29" s="46"/>
      <c r="G29" s="42">
        <f t="shared" si="2"/>
        <v>0</v>
      </c>
      <c r="H29" s="47"/>
      <c r="I29" s="42">
        <f t="shared" si="3"/>
        <v>0</v>
      </c>
      <c r="J29" s="42">
        <f t="shared" si="4"/>
        <v>0</v>
      </c>
      <c r="K29" s="48"/>
      <c r="L29" s="47"/>
      <c r="M29" s="47"/>
      <c r="N29" s="47"/>
      <c r="O29" s="42">
        <f t="shared" si="7"/>
        <v>0</v>
      </c>
      <c r="AC29" s="15">
        <f t="shared" si="8"/>
        <v>0</v>
      </c>
      <c r="AD29" s="15">
        <f t="shared" si="9"/>
        <v>0</v>
      </c>
    </row>
    <row r="30" spans="1:30" x14ac:dyDescent="0.35">
      <c r="A30" s="41">
        <v>14</v>
      </c>
      <c r="B30" s="43"/>
      <c r="C30" s="44"/>
      <c r="D30" s="78"/>
      <c r="E30" s="45"/>
      <c r="F30" s="46"/>
      <c r="G30" s="42">
        <f t="shared" si="2"/>
        <v>0</v>
      </c>
      <c r="H30" s="47"/>
      <c r="I30" s="42">
        <f t="shared" si="3"/>
        <v>0</v>
      </c>
      <c r="J30" s="42">
        <f t="shared" si="4"/>
        <v>0</v>
      </c>
      <c r="K30" s="48"/>
      <c r="L30" s="47"/>
      <c r="M30" s="47"/>
      <c r="N30" s="47"/>
      <c r="O30" s="42">
        <f t="shared" si="7"/>
        <v>0</v>
      </c>
      <c r="AC30" s="15">
        <f t="shared" si="8"/>
        <v>0</v>
      </c>
      <c r="AD30" s="15">
        <f t="shared" si="9"/>
        <v>0</v>
      </c>
    </row>
    <row r="31" spans="1:30" x14ac:dyDescent="0.35">
      <c r="A31" s="41">
        <v>15</v>
      </c>
      <c r="B31" s="43"/>
      <c r="C31" s="44"/>
      <c r="D31" s="78"/>
      <c r="E31" s="45"/>
      <c r="F31" s="46"/>
      <c r="G31" s="42">
        <f t="shared" si="2"/>
        <v>0</v>
      </c>
      <c r="H31" s="47"/>
      <c r="I31" s="42">
        <f t="shared" si="3"/>
        <v>0</v>
      </c>
      <c r="J31" s="42">
        <f t="shared" si="4"/>
        <v>0</v>
      </c>
      <c r="K31" s="48"/>
      <c r="L31" s="47"/>
      <c r="M31" s="47"/>
      <c r="N31" s="47"/>
      <c r="O31" s="42">
        <f t="shared" si="7"/>
        <v>0</v>
      </c>
      <c r="AC31" s="15">
        <f t="shared" si="8"/>
        <v>0</v>
      </c>
      <c r="AD31" s="15">
        <f t="shared" si="9"/>
        <v>0</v>
      </c>
    </row>
    <row r="32" spans="1:30" x14ac:dyDescent="0.35">
      <c r="A32" s="41">
        <v>16</v>
      </c>
      <c r="B32" s="43"/>
      <c r="C32" s="44"/>
      <c r="D32" s="78"/>
      <c r="E32" s="45"/>
      <c r="F32" s="46"/>
      <c r="G32" s="42">
        <f t="shared" si="2"/>
        <v>0</v>
      </c>
      <c r="H32" s="47"/>
      <c r="I32" s="42">
        <f t="shared" si="3"/>
        <v>0</v>
      </c>
      <c r="J32" s="42">
        <f t="shared" si="4"/>
        <v>0</v>
      </c>
      <c r="K32" s="48"/>
      <c r="L32" s="47"/>
      <c r="M32" s="47"/>
      <c r="N32" s="47"/>
      <c r="O32" s="42">
        <f t="shared" si="7"/>
        <v>0</v>
      </c>
      <c r="AC32" s="15">
        <f t="shared" si="8"/>
        <v>0</v>
      </c>
      <c r="AD32" s="15">
        <f t="shared" si="9"/>
        <v>0</v>
      </c>
    </row>
    <row r="33" spans="1:30" x14ac:dyDescent="0.35">
      <c r="A33" s="41">
        <v>17</v>
      </c>
      <c r="B33" s="43"/>
      <c r="C33" s="44"/>
      <c r="D33" s="78"/>
      <c r="E33" s="45"/>
      <c r="F33" s="46"/>
      <c r="G33" s="42">
        <f t="shared" si="2"/>
        <v>0</v>
      </c>
      <c r="H33" s="47"/>
      <c r="I33" s="42">
        <f t="shared" si="3"/>
        <v>0</v>
      </c>
      <c r="J33" s="42">
        <f t="shared" si="4"/>
        <v>0</v>
      </c>
      <c r="K33" s="48"/>
      <c r="L33" s="47"/>
      <c r="M33" s="47"/>
      <c r="N33" s="47"/>
      <c r="O33" s="42">
        <f t="shared" si="7"/>
        <v>0</v>
      </c>
      <c r="AC33" s="15">
        <f t="shared" si="8"/>
        <v>0</v>
      </c>
      <c r="AD33" s="15">
        <f t="shared" si="9"/>
        <v>0</v>
      </c>
    </row>
    <row r="34" spans="1:30" x14ac:dyDescent="0.35">
      <c r="A34" s="41">
        <v>18</v>
      </c>
      <c r="B34" s="43"/>
      <c r="C34" s="44"/>
      <c r="D34" s="78"/>
      <c r="E34" s="45"/>
      <c r="F34" s="46"/>
      <c r="G34" s="42">
        <f t="shared" si="2"/>
        <v>0</v>
      </c>
      <c r="H34" s="47"/>
      <c r="I34" s="42">
        <f t="shared" si="3"/>
        <v>0</v>
      </c>
      <c r="J34" s="42">
        <f t="shared" si="4"/>
        <v>0</v>
      </c>
      <c r="K34" s="48"/>
      <c r="L34" s="47"/>
      <c r="M34" s="47"/>
      <c r="N34" s="47"/>
      <c r="O34" s="42">
        <f t="shared" si="7"/>
        <v>0</v>
      </c>
      <c r="AC34" s="15">
        <f t="shared" si="8"/>
        <v>0</v>
      </c>
      <c r="AD34" s="15">
        <f t="shared" si="9"/>
        <v>0</v>
      </c>
    </row>
    <row r="35" spans="1:30" x14ac:dyDescent="0.35">
      <c r="A35" s="41">
        <v>19</v>
      </c>
      <c r="B35" s="43"/>
      <c r="C35" s="44"/>
      <c r="D35" s="78"/>
      <c r="E35" s="45"/>
      <c r="F35" s="46"/>
      <c r="G35" s="42">
        <f t="shared" si="2"/>
        <v>0</v>
      </c>
      <c r="H35" s="47"/>
      <c r="I35" s="42">
        <f t="shared" si="3"/>
        <v>0</v>
      </c>
      <c r="J35" s="42">
        <f t="shared" si="4"/>
        <v>0</v>
      </c>
      <c r="K35" s="48"/>
      <c r="L35" s="47"/>
      <c r="M35" s="47"/>
      <c r="N35" s="47"/>
      <c r="O35" s="42">
        <f t="shared" si="7"/>
        <v>0</v>
      </c>
      <c r="AC35" s="15">
        <f t="shared" si="8"/>
        <v>0</v>
      </c>
      <c r="AD35" s="15">
        <f t="shared" si="9"/>
        <v>0</v>
      </c>
    </row>
    <row r="36" spans="1:30" x14ac:dyDescent="0.35">
      <c r="A36" s="41">
        <v>20</v>
      </c>
      <c r="B36" s="43"/>
      <c r="C36" s="44"/>
      <c r="D36" s="78"/>
      <c r="E36" s="45"/>
      <c r="F36" s="46"/>
      <c r="G36" s="42">
        <f t="shared" si="2"/>
        <v>0</v>
      </c>
      <c r="H36" s="47"/>
      <c r="I36" s="42">
        <f t="shared" si="3"/>
        <v>0</v>
      </c>
      <c r="J36" s="42">
        <f t="shared" si="4"/>
        <v>0</v>
      </c>
      <c r="K36" s="48"/>
      <c r="L36" s="47"/>
      <c r="M36" s="47"/>
      <c r="N36" s="47"/>
      <c r="O36" s="42">
        <f t="shared" si="7"/>
        <v>0</v>
      </c>
      <c r="AC36" s="15">
        <f t="shared" si="8"/>
        <v>0</v>
      </c>
      <c r="AD36" s="15">
        <f t="shared" si="9"/>
        <v>0</v>
      </c>
    </row>
    <row r="37" spans="1:30" x14ac:dyDescent="0.35">
      <c r="A37" s="41">
        <v>21</v>
      </c>
      <c r="B37" s="43"/>
      <c r="C37" s="44"/>
      <c r="D37" s="78"/>
      <c r="E37" s="45"/>
      <c r="F37" s="46"/>
      <c r="G37" s="42">
        <f t="shared" si="2"/>
        <v>0</v>
      </c>
      <c r="H37" s="47"/>
      <c r="I37" s="42">
        <f t="shared" si="3"/>
        <v>0</v>
      </c>
      <c r="J37" s="42">
        <f t="shared" si="4"/>
        <v>0</v>
      </c>
      <c r="K37" s="48"/>
      <c r="L37" s="47"/>
      <c r="M37" s="47"/>
      <c r="N37" s="47"/>
      <c r="O37" s="42">
        <f t="shared" si="7"/>
        <v>0</v>
      </c>
      <c r="AC37" s="15">
        <f t="shared" si="8"/>
        <v>0</v>
      </c>
      <c r="AD37" s="15">
        <f t="shared" si="9"/>
        <v>0</v>
      </c>
    </row>
    <row r="38" spans="1:30" x14ac:dyDescent="0.35">
      <c r="A38" s="41">
        <v>22</v>
      </c>
      <c r="B38" s="43"/>
      <c r="C38" s="44"/>
      <c r="D38" s="78"/>
      <c r="E38" s="45"/>
      <c r="F38" s="46"/>
      <c r="G38" s="42">
        <f t="shared" si="2"/>
        <v>0</v>
      </c>
      <c r="H38" s="47"/>
      <c r="I38" s="42">
        <f t="shared" si="3"/>
        <v>0</v>
      </c>
      <c r="J38" s="42">
        <f t="shared" si="4"/>
        <v>0</v>
      </c>
      <c r="K38" s="48"/>
      <c r="L38" s="47"/>
      <c r="M38" s="47"/>
      <c r="N38" s="47"/>
      <c r="O38" s="42">
        <f t="shared" si="7"/>
        <v>0</v>
      </c>
      <c r="AC38" s="15">
        <f t="shared" si="8"/>
        <v>0</v>
      </c>
      <c r="AD38" s="15">
        <f t="shared" si="9"/>
        <v>0</v>
      </c>
    </row>
    <row r="39" spans="1:30" x14ac:dyDescent="0.35">
      <c r="A39" s="41">
        <v>23</v>
      </c>
      <c r="B39" s="43"/>
      <c r="C39" s="44"/>
      <c r="D39" s="78"/>
      <c r="E39" s="45"/>
      <c r="F39" s="46"/>
      <c r="G39" s="42">
        <f t="shared" si="2"/>
        <v>0</v>
      </c>
      <c r="H39" s="47"/>
      <c r="I39" s="42">
        <f t="shared" si="3"/>
        <v>0</v>
      </c>
      <c r="J39" s="42">
        <f t="shared" si="4"/>
        <v>0</v>
      </c>
      <c r="K39" s="48"/>
      <c r="L39" s="47"/>
      <c r="M39" s="47"/>
      <c r="N39" s="47"/>
      <c r="O39" s="42">
        <f t="shared" si="7"/>
        <v>0</v>
      </c>
      <c r="AC39" s="15">
        <f t="shared" si="8"/>
        <v>0</v>
      </c>
      <c r="AD39" s="15">
        <f t="shared" si="9"/>
        <v>0</v>
      </c>
    </row>
    <row r="40" spans="1:30" x14ac:dyDescent="0.35">
      <c r="A40" s="41">
        <v>24</v>
      </c>
      <c r="B40" s="43"/>
      <c r="C40" s="44"/>
      <c r="D40" s="78"/>
      <c r="E40" s="45"/>
      <c r="F40" s="46"/>
      <c r="G40" s="42">
        <f t="shared" si="2"/>
        <v>0</v>
      </c>
      <c r="H40" s="47"/>
      <c r="I40" s="42">
        <f t="shared" si="3"/>
        <v>0</v>
      </c>
      <c r="J40" s="42">
        <f t="shared" si="4"/>
        <v>0</v>
      </c>
      <c r="K40" s="48"/>
      <c r="L40" s="47"/>
      <c r="M40" s="47"/>
      <c r="N40" s="47"/>
      <c r="O40" s="42">
        <f t="shared" si="7"/>
        <v>0</v>
      </c>
      <c r="AC40" s="15">
        <f t="shared" si="8"/>
        <v>0</v>
      </c>
      <c r="AD40" s="15">
        <f t="shared" si="9"/>
        <v>0</v>
      </c>
    </row>
    <row r="41" spans="1:30" x14ac:dyDescent="0.35">
      <c r="A41" s="41">
        <v>25</v>
      </c>
      <c r="B41" s="43"/>
      <c r="C41" s="44"/>
      <c r="D41" s="78"/>
      <c r="E41" s="45"/>
      <c r="F41" s="46"/>
      <c r="G41" s="42">
        <f t="shared" si="2"/>
        <v>0</v>
      </c>
      <c r="H41" s="47"/>
      <c r="I41" s="42">
        <f t="shared" si="3"/>
        <v>0</v>
      </c>
      <c r="J41" s="42">
        <f t="shared" si="4"/>
        <v>0</v>
      </c>
      <c r="K41" s="48"/>
      <c r="L41" s="47"/>
      <c r="M41" s="47"/>
      <c r="N41" s="47"/>
      <c r="O41" s="42">
        <f t="shared" si="7"/>
        <v>0</v>
      </c>
      <c r="AC41" s="15">
        <f t="shared" si="8"/>
        <v>0</v>
      </c>
      <c r="AD41" s="15">
        <f t="shared" si="9"/>
        <v>0</v>
      </c>
    </row>
    <row r="42" spans="1:30" x14ac:dyDescent="0.35">
      <c r="A42" s="41">
        <v>26</v>
      </c>
      <c r="B42" s="43"/>
      <c r="C42" s="44"/>
      <c r="D42" s="78"/>
      <c r="E42" s="45"/>
      <c r="F42" s="46"/>
      <c r="G42" s="42">
        <f t="shared" si="2"/>
        <v>0</v>
      </c>
      <c r="H42" s="47"/>
      <c r="I42" s="42">
        <f t="shared" si="3"/>
        <v>0</v>
      </c>
      <c r="J42" s="42">
        <f t="shared" si="4"/>
        <v>0</v>
      </c>
      <c r="K42" s="48"/>
      <c r="L42" s="47"/>
      <c r="M42" s="47"/>
      <c r="N42" s="47"/>
      <c r="O42" s="42">
        <f t="shared" si="7"/>
        <v>0</v>
      </c>
      <c r="AC42" s="15">
        <f t="shared" si="8"/>
        <v>0</v>
      </c>
      <c r="AD42" s="15">
        <f t="shared" si="9"/>
        <v>0</v>
      </c>
    </row>
    <row r="43" spans="1:30" x14ac:dyDescent="0.35">
      <c r="A43" s="41">
        <v>27</v>
      </c>
      <c r="B43" s="43"/>
      <c r="C43" s="44"/>
      <c r="D43" s="78"/>
      <c r="E43" s="45"/>
      <c r="F43" s="46"/>
      <c r="G43" s="42">
        <f t="shared" si="2"/>
        <v>0</v>
      </c>
      <c r="H43" s="47"/>
      <c r="I43" s="42">
        <f t="shared" si="3"/>
        <v>0</v>
      </c>
      <c r="J43" s="42">
        <f t="shared" si="4"/>
        <v>0</v>
      </c>
      <c r="K43" s="48"/>
      <c r="L43" s="47"/>
      <c r="M43" s="47"/>
      <c r="N43" s="47"/>
      <c r="O43" s="42">
        <f t="shared" si="7"/>
        <v>0</v>
      </c>
      <c r="AC43" s="15">
        <f t="shared" si="8"/>
        <v>0</v>
      </c>
      <c r="AD43" s="15">
        <f t="shared" si="9"/>
        <v>0</v>
      </c>
    </row>
    <row r="44" spans="1:30" x14ac:dyDescent="0.35">
      <c r="A44" s="41">
        <v>28</v>
      </c>
      <c r="B44" s="43"/>
      <c r="C44" s="44"/>
      <c r="D44" s="78"/>
      <c r="E44" s="45"/>
      <c r="F44" s="46"/>
      <c r="G44" s="42">
        <f t="shared" si="2"/>
        <v>0</v>
      </c>
      <c r="H44" s="47"/>
      <c r="I44" s="42">
        <f t="shared" si="3"/>
        <v>0</v>
      </c>
      <c r="J44" s="42">
        <f t="shared" si="4"/>
        <v>0</v>
      </c>
      <c r="K44" s="48"/>
      <c r="L44" s="47"/>
      <c r="M44" s="47"/>
      <c r="N44" s="47"/>
      <c r="O44" s="42">
        <f t="shared" si="7"/>
        <v>0</v>
      </c>
      <c r="AC44" s="15">
        <f t="shared" si="8"/>
        <v>0</v>
      </c>
      <c r="AD44" s="15">
        <f t="shared" si="9"/>
        <v>0</v>
      </c>
    </row>
    <row r="45" spans="1:30" x14ac:dyDescent="0.35">
      <c r="A45" s="41">
        <v>29</v>
      </c>
      <c r="B45" s="43"/>
      <c r="C45" s="44"/>
      <c r="D45" s="78"/>
      <c r="E45" s="45"/>
      <c r="F45" s="46"/>
      <c r="G45" s="42">
        <f t="shared" si="2"/>
        <v>0</v>
      </c>
      <c r="H45" s="47"/>
      <c r="I45" s="42">
        <f t="shared" si="3"/>
        <v>0</v>
      </c>
      <c r="J45" s="42">
        <f t="shared" si="4"/>
        <v>0</v>
      </c>
      <c r="K45" s="48"/>
      <c r="L45" s="47"/>
      <c r="M45" s="47"/>
      <c r="N45" s="47"/>
      <c r="O45" s="42">
        <f t="shared" si="7"/>
        <v>0</v>
      </c>
      <c r="AC45" s="15">
        <f t="shared" si="8"/>
        <v>0</v>
      </c>
      <c r="AD45" s="15">
        <f t="shared" si="9"/>
        <v>0</v>
      </c>
    </row>
    <row r="46" spans="1:30" x14ac:dyDescent="0.35">
      <c r="A46" s="41">
        <v>30</v>
      </c>
      <c r="B46" s="43"/>
      <c r="C46" s="44"/>
      <c r="D46" s="78"/>
      <c r="E46" s="45"/>
      <c r="F46" s="46"/>
      <c r="G46" s="42">
        <f t="shared" si="2"/>
        <v>0</v>
      </c>
      <c r="H46" s="47"/>
      <c r="I46" s="42">
        <f t="shared" si="3"/>
        <v>0</v>
      </c>
      <c r="J46" s="42">
        <f t="shared" si="4"/>
        <v>0</v>
      </c>
      <c r="K46" s="48"/>
      <c r="L46" s="47"/>
      <c r="M46" s="47"/>
      <c r="N46" s="47"/>
      <c r="O46" s="42">
        <f t="shared" si="7"/>
        <v>0</v>
      </c>
      <c r="AC46" s="15">
        <f t="shared" si="8"/>
        <v>0</v>
      </c>
      <c r="AD46" s="15">
        <f t="shared" si="9"/>
        <v>0</v>
      </c>
    </row>
    <row r="47" spans="1:30" x14ac:dyDescent="0.35">
      <c r="A47" s="41">
        <v>31</v>
      </c>
      <c r="B47" s="43"/>
      <c r="C47" s="44"/>
      <c r="D47" s="78"/>
      <c r="E47" s="45"/>
      <c r="F47" s="46"/>
      <c r="G47" s="42">
        <f t="shared" si="2"/>
        <v>0</v>
      </c>
      <c r="H47" s="47"/>
      <c r="I47" s="42">
        <f t="shared" si="3"/>
        <v>0</v>
      </c>
      <c r="J47" s="42">
        <f t="shared" si="4"/>
        <v>0</v>
      </c>
      <c r="K47" s="48"/>
      <c r="L47" s="47"/>
      <c r="M47" s="47"/>
      <c r="N47" s="47"/>
      <c r="O47" s="42">
        <f t="shared" si="7"/>
        <v>0</v>
      </c>
      <c r="AC47" s="15">
        <f t="shared" si="8"/>
        <v>0</v>
      </c>
      <c r="AD47" s="15">
        <f t="shared" si="9"/>
        <v>0</v>
      </c>
    </row>
    <row r="48" spans="1:30" x14ac:dyDescent="0.35">
      <c r="A48" s="41">
        <v>32</v>
      </c>
      <c r="B48" s="43"/>
      <c r="C48" s="44"/>
      <c r="D48" s="78"/>
      <c r="E48" s="45"/>
      <c r="F48" s="46"/>
      <c r="G48" s="42">
        <f t="shared" si="2"/>
        <v>0</v>
      </c>
      <c r="H48" s="47"/>
      <c r="I48" s="42">
        <f t="shared" si="3"/>
        <v>0</v>
      </c>
      <c r="J48" s="42">
        <f t="shared" si="4"/>
        <v>0</v>
      </c>
      <c r="K48" s="48"/>
      <c r="L48" s="47"/>
      <c r="M48" s="47"/>
      <c r="N48" s="47"/>
      <c r="O48" s="42">
        <f t="shared" si="7"/>
        <v>0</v>
      </c>
      <c r="AC48" s="15">
        <f t="shared" si="8"/>
        <v>0</v>
      </c>
      <c r="AD48" s="15">
        <f t="shared" si="9"/>
        <v>0</v>
      </c>
    </row>
    <row r="49" spans="1:30" x14ac:dyDescent="0.35">
      <c r="A49" s="41">
        <v>33</v>
      </c>
      <c r="B49" s="43"/>
      <c r="C49" s="44"/>
      <c r="D49" s="78"/>
      <c r="E49" s="45"/>
      <c r="F49" s="46"/>
      <c r="G49" s="42">
        <f t="shared" si="2"/>
        <v>0</v>
      </c>
      <c r="H49" s="47"/>
      <c r="I49" s="42">
        <f t="shared" si="3"/>
        <v>0</v>
      </c>
      <c r="J49" s="42">
        <f t="shared" si="4"/>
        <v>0</v>
      </c>
      <c r="K49" s="48"/>
      <c r="L49" s="47"/>
      <c r="M49" s="47"/>
      <c r="N49" s="47"/>
      <c r="O49" s="42">
        <f t="shared" si="7"/>
        <v>0</v>
      </c>
      <c r="AC49" s="15">
        <f t="shared" si="8"/>
        <v>0</v>
      </c>
      <c r="AD49" s="15">
        <f t="shared" si="9"/>
        <v>0</v>
      </c>
    </row>
    <row r="50" spans="1:30" x14ac:dyDescent="0.35">
      <c r="A50" s="41">
        <v>34</v>
      </c>
      <c r="B50" s="43"/>
      <c r="C50" s="44"/>
      <c r="D50" s="78"/>
      <c r="E50" s="45"/>
      <c r="F50" s="46"/>
      <c r="G50" s="42">
        <f t="shared" si="2"/>
        <v>0</v>
      </c>
      <c r="H50" s="47"/>
      <c r="I50" s="42">
        <f t="shared" si="3"/>
        <v>0</v>
      </c>
      <c r="J50" s="42">
        <f t="shared" si="4"/>
        <v>0</v>
      </c>
      <c r="K50" s="48"/>
      <c r="L50" s="47"/>
      <c r="M50" s="47"/>
      <c r="N50" s="47"/>
      <c r="O50" s="42">
        <f t="shared" si="7"/>
        <v>0</v>
      </c>
      <c r="AC50" s="15">
        <f t="shared" si="8"/>
        <v>0</v>
      </c>
      <c r="AD50" s="15">
        <f t="shared" si="9"/>
        <v>0</v>
      </c>
    </row>
    <row r="51" spans="1:30" x14ac:dyDescent="0.35">
      <c r="A51" s="41">
        <v>35</v>
      </c>
      <c r="B51" s="43"/>
      <c r="C51" s="44"/>
      <c r="D51" s="78"/>
      <c r="E51" s="45"/>
      <c r="F51" s="46"/>
      <c r="G51" s="42">
        <f t="shared" si="2"/>
        <v>0</v>
      </c>
      <c r="H51" s="47"/>
      <c r="I51" s="42">
        <f t="shared" si="3"/>
        <v>0</v>
      </c>
      <c r="J51" s="42">
        <f t="shared" si="4"/>
        <v>0</v>
      </c>
      <c r="K51" s="48"/>
      <c r="L51" s="47"/>
      <c r="M51" s="47"/>
      <c r="N51" s="47"/>
      <c r="O51" s="42">
        <f t="shared" si="7"/>
        <v>0</v>
      </c>
      <c r="AC51" s="15">
        <f t="shared" si="8"/>
        <v>0</v>
      </c>
      <c r="AD51" s="15">
        <f t="shared" si="9"/>
        <v>0</v>
      </c>
    </row>
    <row r="52" spans="1:30" x14ac:dyDescent="0.35">
      <c r="A52" s="41">
        <v>36</v>
      </c>
      <c r="B52" s="43"/>
      <c r="C52" s="44"/>
      <c r="D52" s="78"/>
      <c r="E52" s="45"/>
      <c r="F52" s="46"/>
      <c r="G52" s="42">
        <f t="shared" si="2"/>
        <v>0</v>
      </c>
      <c r="H52" s="47"/>
      <c r="I52" s="42">
        <f t="shared" si="3"/>
        <v>0</v>
      </c>
      <c r="J52" s="42">
        <f t="shared" si="4"/>
        <v>0</v>
      </c>
      <c r="K52" s="48"/>
      <c r="L52" s="47"/>
      <c r="M52" s="47"/>
      <c r="N52" s="47"/>
      <c r="O52" s="42">
        <f t="shared" si="7"/>
        <v>0</v>
      </c>
      <c r="AC52" s="15">
        <f t="shared" si="8"/>
        <v>0</v>
      </c>
      <c r="AD52" s="15">
        <f t="shared" si="9"/>
        <v>0</v>
      </c>
    </row>
    <row r="53" spans="1:30" x14ac:dyDescent="0.35">
      <c r="A53" s="41">
        <v>37</v>
      </c>
      <c r="B53" s="43"/>
      <c r="C53" s="44"/>
      <c r="D53" s="78"/>
      <c r="E53" s="45"/>
      <c r="F53" s="46"/>
      <c r="G53" s="42">
        <f t="shared" si="2"/>
        <v>0</v>
      </c>
      <c r="H53" s="47"/>
      <c r="I53" s="42">
        <f t="shared" si="3"/>
        <v>0</v>
      </c>
      <c r="J53" s="42">
        <f t="shared" si="4"/>
        <v>0</v>
      </c>
      <c r="K53" s="48"/>
      <c r="L53" s="47"/>
      <c r="M53" s="47"/>
      <c r="N53" s="47"/>
      <c r="O53" s="42">
        <f t="shared" si="7"/>
        <v>0</v>
      </c>
      <c r="AC53" s="15">
        <f t="shared" si="8"/>
        <v>0</v>
      </c>
      <c r="AD53" s="15">
        <f t="shared" si="9"/>
        <v>0</v>
      </c>
    </row>
    <row r="54" spans="1:30" x14ac:dyDescent="0.35">
      <c r="A54" s="41">
        <v>38</v>
      </c>
      <c r="B54" s="43"/>
      <c r="C54" s="44"/>
      <c r="D54" s="78"/>
      <c r="E54" s="45"/>
      <c r="F54" s="46"/>
      <c r="G54" s="42">
        <f t="shared" si="2"/>
        <v>0</v>
      </c>
      <c r="H54" s="47"/>
      <c r="I54" s="42">
        <f t="shared" si="3"/>
        <v>0</v>
      </c>
      <c r="J54" s="42">
        <f t="shared" si="4"/>
        <v>0</v>
      </c>
      <c r="K54" s="48"/>
      <c r="L54" s="47"/>
      <c r="M54" s="47"/>
      <c r="N54" s="47"/>
      <c r="O54" s="42">
        <f t="shared" si="7"/>
        <v>0</v>
      </c>
      <c r="AC54" s="15">
        <f t="shared" si="8"/>
        <v>0</v>
      </c>
      <c r="AD54" s="15">
        <f t="shared" si="9"/>
        <v>0</v>
      </c>
    </row>
    <row r="55" spans="1:30" x14ac:dyDescent="0.35">
      <c r="A55" s="41">
        <v>39</v>
      </c>
      <c r="B55" s="43"/>
      <c r="C55" s="44"/>
      <c r="D55" s="78"/>
      <c r="E55" s="45"/>
      <c r="F55" s="46"/>
      <c r="G55" s="42">
        <f t="shared" si="2"/>
        <v>0</v>
      </c>
      <c r="H55" s="47"/>
      <c r="I55" s="42">
        <f t="shared" si="3"/>
        <v>0</v>
      </c>
      <c r="J55" s="42">
        <f t="shared" si="4"/>
        <v>0</v>
      </c>
      <c r="K55" s="48"/>
      <c r="L55" s="47"/>
      <c r="M55" s="47"/>
      <c r="N55" s="47"/>
      <c r="O55" s="42">
        <f t="shared" si="7"/>
        <v>0</v>
      </c>
      <c r="AC55" s="15">
        <f t="shared" si="8"/>
        <v>0</v>
      </c>
      <c r="AD55" s="15">
        <f t="shared" si="9"/>
        <v>0</v>
      </c>
    </row>
    <row r="56" spans="1:30" x14ac:dyDescent="0.35">
      <c r="A56" s="41">
        <v>40</v>
      </c>
      <c r="B56" s="43"/>
      <c r="C56" s="44"/>
      <c r="D56" s="78"/>
      <c r="E56" s="45"/>
      <c r="F56" s="46"/>
      <c r="G56" s="42">
        <f t="shared" si="2"/>
        <v>0</v>
      </c>
      <c r="H56" s="47"/>
      <c r="I56" s="42">
        <f t="shared" si="3"/>
        <v>0</v>
      </c>
      <c r="J56" s="42">
        <f t="shared" si="4"/>
        <v>0</v>
      </c>
      <c r="K56" s="48"/>
      <c r="L56" s="47"/>
      <c r="M56" s="47"/>
      <c r="N56" s="47"/>
      <c r="O56" s="42">
        <f t="shared" si="7"/>
        <v>0</v>
      </c>
      <c r="AC56" s="15">
        <f t="shared" si="8"/>
        <v>0</v>
      </c>
      <c r="AD56" s="15">
        <f t="shared" si="9"/>
        <v>0</v>
      </c>
    </row>
    <row r="57" spans="1:30" x14ac:dyDescent="0.35">
      <c r="A57" s="41">
        <v>41</v>
      </c>
      <c r="B57" s="43"/>
      <c r="C57" s="44"/>
      <c r="D57" s="78"/>
      <c r="E57" s="45"/>
      <c r="F57" s="46"/>
      <c r="G57" s="42">
        <f t="shared" si="2"/>
        <v>0</v>
      </c>
      <c r="H57" s="47"/>
      <c r="I57" s="42">
        <f t="shared" si="3"/>
        <v>0</v>
      </c>
      <c r="J57" s="42">
        <f t="shared" si="4"/>
        <v>0</v>
      </c>
      <c r="K57" s="48"/>
      <c r="L57" s="47"/>
      <c r="M57" s="47"/>
      <c r="N57" s="47"/>
      <c r="O57" s="42">
        <f t="shared" si="7"/>
        <v>0</v>
      </c>
      <c r="AC57" s="15">
        <f t="shared" si="8"/>
        <v>0</v>
      </c>
      <c r="AD57" s="15">
        <f t="shared" si="9"/>
        <v>0</v>
      </c>
    </row>
    <row r="58" spans="1:30" x14ac:dyDescent="0.35">
      <c r="A58" s="41">
        <v>42</v>
      </c>
      <c r="B58" s="43"/>
      <c r="C58" s="44"/>
      <c r="D58" s="78"/>
      <c r="E58" s="45"/>
      <c r="F58" s="46"/>
      <c r="G58" s="42">
        <f t="shared" si="2"/>
        <v>0</v>
      </c>
      <c r="H58" s="47"/>
      <c r="I58" s="42">
        <f t="shared" si="3"/>
        <v>0</v>
      </c>
      <c r="J58" s="42">
        <f t="shared" si="4"/>
        <v>0</v>
      </c>
      <c r="K58" s="48"/>
      <c r="L58" s="47"/>
      <c r="M58" s="47"/>
      <c r="N58" s="47"/>
      <c r="O58" s="42">
        <f t="shared" si="7"/>
        <v>0</v>
      </c>
      <c r="AC58" s="15">
        <f t="shared" si="8"/>
        <v>0</v>
      </c>
      <c r="AD58" s="15">
        <f t="shared" si="9"/>
        <v>0</v>
      </c>
    </row>
    <row r="59" spans="1:30" x14ac:dyDescent="0.35">
      <c r="A59" s="41">
        <v>43</v>
      </c>
      <c r="B59" s="43"/>
      <c r="C59" s="44"/>
      <c r="D59" s="78"/>
      <c r="E59" s="45"/>
      <c r="F59" s="46"/>
      <c r="G59" s="42">
        <f t="shared" si="2"/>
        <v>0</v>
      </c>
      <c r="H59" s="47"/>
      <c r="I59" s="42">
        <f t="shared" si="3"/>
        <v>0</v>
      </c>
      <c r="J59" s="42">
        <f t="shared" si="4"/>
        <v>0</v>
      </c>
      <c r="K59" s="48"/>
      <c r="L59" s="47"/>
      <c r="M59" s="47"/>
      <c r="N59" s="47"/>
      <c r="O59" s="42">
        <f t="shared" si="7"/>
        <v>0</v>
      </c>
      <c r="AC59" s="15">
        <f t="shared" si="8"/>
        <v>0</v>
      </c>
      <c r="AD59" s="15">
        <f t="shared" si="9"/>
        <v>0</v>
      </c>
    </row>
    <row r="60" spans="1:30" x14ac:dyDescent="0.35">
      <c r="A60" s="41">
        <v>44</v>
      </c>
      <c r="B60" s="43"/>
      <c r="C60" s="44"/>
      <c r="D60" s="78"/>
      <c r="E60" s="45"/>
      <c r="F60" s="46"/>
      <c r="G60" s="42">
        <f t="shared" si="2"/>
        <v>0</v>
      </c>
      <c r="H60" s="47"/>
      <c r="I60" s="42">
        <f t="shared" si="3"/>
        <v>0</v>
      </c>
      <c r="J60" s="42">
        <f t="shared" si="4"/>
        <v>0</v>
      </c>
      <c r="K60" s="48"/>
      <c r="L60" s="47"/>
      <c r="M60" s="47"/>
      <c r="N60" s="47"/>
      <c r="O60" s="42">
        <f t="shared" si="7"/>
        <v>0</v>
      </c>
      <c r="AC60" s="15">
        <f t="shared" si="8"/>
        <v>0</v>
      </c>
      <c r="AD60" s="15">
        <f t="shared" si="9"/>
        <v>0</v>
      </c>
    </row>
    <row r="61" spans="1:30" x14ac:dyDescent="0.35">
      <c r="A61" s="41">
        <v>45</v>
      </c>
      <c r="B61" s="43"/>
      <c r="C61" s="44"/>
      <c r="D61" s="78"/>
      <c r="E61" s="45"/>
      <c r="F61" s="46"/>
      <c r="G61" s="42">
        <f t="shared" si="2"/>
        <v>0</v>
      </c>
      <c r="H61" s="47"/>
      <c r="I61" s="42">
        <f t="shared" si="3"/>
        <v>0</v>
      </c>
      <c r="J61" s="42">
        <f t="shared" si="4"/>
        <v>0</v>
      </c>
      <c r="K61" s="48"/>
      <c r="L61" s="47"/>
      <c r="M61" s="47"/>
      <c r="N61" s="47"/>
      <c r="O61" s="42">
        <f t="shared" si="7"/>
        <v>0</v>
      </c>
      <c r="AC61" s="15">
        <f t="shared" si="8"/>
        <v>0</v>
      </c>
      <c r="AD61" s="15">
        <f t="shared" si="9"/>
        <v>0</v>
      </c>
    </row>
    <row r="62" spans="1:30" x14ac:dyDescent="0.35">
      <c r="A62" s="41">
        <v>46</v>
      </c>
      <c r="B62" s="43"/>
      <c r="C62" s="44"/>
      <c r="D62" s="78"/>
      <c r="E62" s="45"/>
      <c r="F62" s="46"/>
      <c r="G62" s="42">
        <f t="shared" si="2"/>
        <v>0</v>
      </c>
      <c r="H62" s="47"/>
      <c r="I62" s="42">
        <f t="shared" si="3"/>
        <v>0</v>
      </c>
      <c r="J62" s="42">
        <f t="shared" si="4"/>
        <v>0</v>
      </c>
      <c r="K62" s="48"/>
      <c r="L62" s="47"/>
      <c r="M62" s="47"/>
      <c r="N62" s="47"/>
      <c r="O62" s="42">
        <f t="shared" si="7"/>
        <v>0</v>
      </c>
      <c r="AC62" s="15">
        <f t="shared" si="8"/>
        <v>0</v>
      </c>
      <c r="AD62" s="15">
        <f t="shared" si="9"/>
        <v>0</v>
      </c>
    </row>
    <row r="63" spans="1:30" x14ac:dyDescent="0.35">
      <c r="A63" s="41">
        <v>47</v>
      </c>
      <c r="B63" s="43"/>
      <c r="C63" s="44"/>
      <c r="D63" s="78"/>
      <c r="E63" s="45"/>
      <c r="F63" s="46"/>
      <c r="G63" s="42">
        <f t="shared" si="2"/>
        <v>0</v>
      </c>
      <c r="H63" s="47"/>
      <c r="I63" s="42">
        <f t="shared" si="3"/>
        <v>0</v>
      </c>
      <c r="J63" s="42">
        <f t="shared" si="4"/>
        <v>0</v>
      </c>
      <c r="K63" s="48"/>
      <c r="L63" s="47"/>
      <c r="M63" s="47"/>
      <c r="N63" s="47"/>
      <c r="O63" s="42">
        <f t="shared" si="7"/>
        <v>0</v>
      </c>
      <c r="AC63" s="15">
        <f t="shared" si="8"/>
        <v>0</v>
      </c>
      <c r="AD63" s="15">
        <f t="shared" si="9"/>
        <v>0</v>
      </c>
    </row>
    <row r="64" spans="1:30" x14ac:dyDescent="0.35">
      <c r="A64" s="41">
        <v>48</v>
      </c>
      <c r="B64" s="43"/>
      <c r="C64" s="44"/>
      <c r="D64" s="78"/>
      <c r="E64" s="45"/>
      <c r="F64" s="46"/>
      <c r="G64" s="42">
        <f t="shared" si="2"/>
        <v>0</v>
      </c>
      <c r="H64" s="47"/>
      <c r="I64" s="42">
        <f t="shared" si="3"/>
        <v>0</v>
      </c>
      <c r="J64" s="42">
        <f t="shared" si="4"/>
        <v>0</v>
      </c>
      <c r="K64" s="48"/>
      <c r="L64" s="47"/>
      <c r="M64" s="47"/>
      <c r="N64" s="47"/>
      <c r="O64" s="42">
        <f t="shared" si="7"/>
        <v>0</v>
      </c>
      <c r="AC64" s="15">
        <f t="shared" si="8"/>
        <v>0</v>
      </c>
      <c r="AD64" s="15">
        <f t="shared" si="9"/>
        <v>0</v>
      </c>
    </row>
    <row r="65" spans="1:30" x14ac:dyDescent="0.35">
      <c r="A65" s="41">
        <v>49</v>
      </c>
      <c r="B65" s="43"/>
      <c r="C65" s="44"/>
      <c r="D65" s="78"/>
      <c r="E65" s="45"/>
      <c r="F65" s="46"/>
      <c r="G65" s="42">
        <f t="shared" si="2"/>
        <v>0</v>
      </c>
      <c r="H65" s="47"/>
      <c r="I65" s="42">
        <f t="shared" si="3"/>
        <v>0</v>
      </c>
      <c r="J65" s="42">
        <f t="shared" si="4"/>
        <v>0</v>
      </c>
      <c r="K65" s="48"/>
      <c r="L65" s="47"/>
      <c r="M65" s="47"/>
      <c r="N65" s="47"/>
      <c r="O65" s="42">
        <f t="shared" si="7"/>
        <v>0</v>
      </c>
      <c r="AC65" s="15">
        <f t="shared" si="8"/>
        <v>0</v>
      </c>
      <c r="AD65" s="15">
        <f t="shared" si="9"/>
        <v>0</v>
      </c>
    </row>
    <row r="66" spans="1:30" x14ac:dyDescent="0.35">
      <c r="A66" s="41">
        <v>50</v>
      </c>
      <c r="B66" s="43"/>
      <c r="C66" s="44"/>
      <c r="D66" s="78"/>
      <c r="E66" s="45"/>
      <c r="F66" s="46"/>
      <c r="G66" s="42">
        <f t="shared" si="2"/>
        <v>0</v>
      </c>
      <c r="H66" s="47"/>
      <c r="I66" s="42">
        <f t="shared" si="3"/>
        <v>0</v>
      </c>
      <c r="J66" s="42">
        <f t="shared" si="4"/>
        <v>0</v>
      </c>
      <c r="K66" s="48"/>
      <c r="L66" s="47"/>
      <c r="M66" s="47"/>
      <c r="N66" s="47"/>
      <c r="O66" s="42">
        <f t="shared" si="7"/>
        <v>0</v>
      </c>
      <c r="AC66" s="15">
        <f t="shared" si="8"/>
        <v>0</v>
      </c>
      <c r="AD66" s="15">
        <f t="shared" si="9"/>
        <v>0</v>
      </c>
    </row>
    <row r="67" spans="1:30" x14ac:dyDescent="0.35">
      <c r="A67" s="41">
        <v>51</v>
      </c>
      <c r="B67" s="43"/>
      <c r="C67" s="44"/>
      <c r="D67" s="78"/>
      <c r="E67" s="45"/>
      <c r="F67" s="46"/>
      <c r="G67" s="42">
        <f t="shared" si="2"/>
        <v>0</v>
      </c>
      <c r="H67" s="47"/>
      <c r="I67" s="42">
        <f t="shared" si="3"/>
        <v>0</v>
      </c>
      <c r="J67" s="42">
        <f t="shared" si="4"/>
        <v>0</v>
      </c>
      <c r="K67" s="48"/>
      <c r="L67" s="47"/>
      <c r="M67" s="47"/>
      <c r="N67" s="47"/>
      <c r="O67" s="42">
        <f t="shared" si="7"/>
        <v>0</v>
      </c>
      <c r="AC67" s="15">
        <f t="shared" si="8"/>
        <v>0</v>
      </c>
      <c r="AD67" s="15">
        <f t="shared" si="9"/>
        <v>0</v>
      </c>
    </row>
    <row r="68" spans="1:30" x14ac:dyDescent="0.35">
      <c r="A68" s="41">
        <v>52</v>
      </c>
      <c r="B68" s="43"/>
      <c r="C68" s="44"/>
      <c r="D68" s="78"/>
      <c r="E68" s="45"/>
      <c r="F68" s="46"/>
      <c r="G68" s="42">
        <f t="shared" si="2"/>
        <v>0</v>
      </c>
      <c r="H68" s="47"/>
      <c r="I68" s="42">
        <f t="shared" si="3"/>
        <v>0</v>
      </c>
      <c r="J68" s="42">
        <f t="shared" si="4"/>
        <v>0</v>
      </c>
      <c r="K68" s="48"/>
      <c r="L68" s="47"/>
      <c r="M68" s="47"/>
      <c r="N68" s="47"/>
      <c r="O68" s="42">
        <f t="shared" si="7"/>
        <v>0</v>
      </c>
      <c r="AC68" s="15">
        <f t="shared" si="8"/>
        <v>0</v>
      </c>
      <c r="AD68" s="15">
        <f t="shared" si="9"/>
        <v>0</v>
      </c>
    </row>
    <row r="69" spans="1:30" x14ac:dyDescent="0.35">
      <c r="A69" s="41">
        <v>53</v>
      </c>
      <c r="B69" s="43"/>
      <c r="C69" s="44"/>
      <c r="D69" s="78"/>
      <c r="E69" s="45"/>
      <c r="F69" s="46"/>
      <c r="G69" s="42">
        <f t="shared" si="2"/>
        <v>0</v>
      </c>
      <c r="H69" s="47"/>
      <c r="I69" s="42">
        <f t="shared" si="3"/>
        <v>0</v>
      </c>
      <c r="J69" s="42">
        <f t="shared" si="4"/>
        <v>0</v>
      </c>
      <c r="K69" s="48"/>
      <c r="L69" s="47"/>
      <c r="M69" s="47"/>
      <c r="N69" s="47"/>
      <c r="O69" s="42">
        <f t="shared" si="7"/>
        <v>0</v>
      </c>
      <c r="AC69" s="15">
        <f t="shared" si="8"/>
        <v>0</v>
      </c>
      <c r="AD69" s="15">
        <f t="shared" si="9"/>
        <v>0</v>
      </c>
    </row>
    <row r="70" spans="1:30" x14ac:dyDescent="0.35">
      <c r="A70" s="41">
        <v>54</v>
      </c>
      <c r="B70" s="43"/>
      <c r="C70" s="44"/>
      <c r="D70" s="78"/>
      <c r="E70" s="45"/>
      <c r="F70" s="46"/>
      <c r="G70" s="42">
        <f t="shared" si="2"/>
        <v>0</v>
      </c>
      <c r="H70" s="47"/>
      <c r="I70" s="42">
        <f t="shared" si="3"/>
        <v>0</v>
      </c>
      <c r="J70" s="42">
        <f t="shared" si="4"/>
        <v>0</v>
      </c>
      <c r="K70" s="48"/>
      <c r="L70" s="47"/>
      <c r="M70" s="47"/>
      <c r="N70" s="47"/>
      <c r="O70" s="42">
        <f t="shared" si="7"/>
        <v>0</v>
      </c>
      <c r="AC70" s="15">
        <f t="shared" si="8"/>
        <v>0</v>
      </c>
      <c r="AD70" s="15">
        <f t="shared" si="9"/>
        <v>0</v>
      </c>
    </row>
    <row r="71" spans="1:30" x14ac:dyDescent="0.35">
      <c r="A71" s="41">
        <v>55</v>
      </c>
      <c r="B71" s="43"/>
      <c r="C71" s="44"/>
      <c r="D71" s="78"/>
      <c r="E71" s="45"/>
      <c r="F71" s="46"/>
      <c r="G71" s="42">
        <f t="shared" si="2"/>
        <v>0</v>
      </c>
      <c r="H71" s="47"/>
      <c r="I71" s="42">
        <f t="shared" si="3"/>
        <v>0</v>
      </c>
      <c r="J71" s="42">
        <f t="shared" si="4"/>
        <v>0</v>
      </c>
      <c r="K71" s="48"/>
      <c r="L71" s="47"/>
      <c r="M71" s="47"/>
      <c r="N71" s="47"/>
      <c r="O71" s="42">
        <f t="shared" si="7"/>
        <v>0</v>
      </c>
      <c r="AC71" s="15">
        <f t="shared" si="8"/>
        <v>0</v>
      </c>
      <c r="AD71" s="15">
        <f t="shared" si="9"/>
        <v>0</v>
      </c>
    </row>
    <row r="72" spans="1:30" x14ac:dyDescent="0.35">
      <c r="A72" s="41">
        <v>56</v>
      </c>
      <c r="B72" s="43"/>
      <c r="C72" s="44"/>
      <c r="D72" s="78"/>
      <c r="E72" s="45"/>
      <c r="F72" s="46"/>
      <c r="G72" s="42">
        <f t="shared" si="2"/>
        <v>0</v>
      </c>
      <c r="H72" s="47"/>
      <c r="I72" s="42">
        <f t="shared" si="3"/>
        <v>0</v>
      </c>
      <c r="J72" s="42">
        <f t="shared" si="4"/>
        <v>0</v>
      </c>
      <c r="K72" s="48"/>
      <c r="L72" s="47"/>
      <c r="M72" s="47"/>
      <c r="N72" s="47"/>
      <c r="O72" s="42">
        <f t="shared" si="7"/>
        <v>0</v>
      </c>
      <c r="AC72" s="15">
        <f t="shared" si="8"/>
        <v>0</v>
      </c>
      <c r="AD72" s="15">
        <f t="shared" si="9"/>
        <v>0</v>
      </c>
    </row>
    <row r="73" spans="1:30" x14ac:dyDescent="0.35">
      <c r="A73" s="41">
        <v>57</v>
      </c>
      <c r="B73" s="43"/>
      <c r="C73" s="44"/>
      <c r="D73" s="78"/>
      <c r="E73" s="45"/>
      <c r="F73" s="46"/>
      <c r="G73" s="42">
        <f t="shared" si="2"/>
        <v>0</v>
      </c>
      <c r="H73" s="47"/>
      <c r="I73" s="42">
        <f t="shared" si="3"/>
        <v>0</v>
      </c>
      <c r="J73" s="42">
        <f t="shared" si="4"/>
        <v>0</v>
      </c>
      <c r="K73" s="48"/>
      <c r="L73" s="47"/>
      <c r="M73" s="47"/>
      <c r="N73" s="47"/>
      <c r="O73" s="42">
        <f t="shared" si="7"/>
        <v>0</v>
      </c>
      <c r="AC73" s="15">
        <f t="shared" si="8"/>
        <v>0</v>
      </c>
      <c r="AD73" s="15">
        <f t="shared" si="9"/>
        <v>0</v>
      </c>
    </row>
    <row r="74" spans="1:30" x14ac:dyDescent="0.35">
      <c r="A74" s="41">
        <v>58</v>
      </c>
      <c r="B74" s="43"/>
      <c r="C74" s="44"/>
      <c r="D74" s="78"/>
      <c r="E74" s="45"/>
      <c r="F74" s="46"/>
      <c r="G74" s="42">
        <f t="shared" si="2"/>
        <v>0</v>
      </c>
      <c r="H74" s="47"/>
      <c r="I74" s="42">
        <f t="shared" si="3"/>
        <v>0</v>
      </c>
      <c r="J74" s="42">
        <f t="shared" si="4"/>
        <v>0</v>
      </c>
      <c r="K74" s="48"/>
      <c r="L74" s="47"/>
      <c r="M74" s="47"/>
      <c r="N74" s="47"/>
      <c r="O74" s="42">
        <f t="shared" si="7"/>
        <v>0</v>
      </c>
      <c r="AC74" s="15">
        <f t="shared" si="8"/>
        <v>0</v>
      </c>
      <c r="AD74" s="15">
        <f t="shared" si="9"/>
        <v>0</v>
      </c>
    </row>
    <row r="75" spans="1:30" x14ac:dyDescent="0.35">
      <c r="A75" s="41">
        <v>59</v>
      </c>
      <c r="B75" s="43"/>
      <c r="C75" s="44"/>
      <c r="D75" s="78"/>
      <c r="E75" s="45"/>
      <c r="F75" s="46"/>
      <c r="G75" s="42">
        <f t="shared" si="2"/>
        <v>0</v>
      </c>
      <c r="H75" s="47"/>
      <c r="I75" s="42">
        <f t="shared" si="3"/>
        <v>0</v>
      </c>
      <c r="J75" s="42">
        <f t="shared" si="4"/>
        <v>0</v>
      </c>
      <c r="K75" s="48"/>
      <c r="L75" s="47"/>
      <c r="M75" s="47"/>
      <c r="N75" s="47"/>
      <c r="O75" s="42">
        <f t="shared" si="7"/>
        <v>0</v>
      </c>
      <c r="AC75" s="15">
        <f t="shared" si="8"/>
        <v>0</v>
      </c>
      <c r="AD75" s="15">
        <f t="shared" si="9"/>
        <v>0</v>
      </c>
    </row>
    <row r="76" spans="1:30" x14ac:dyDescent="0.35">
      <c r="A76" s="41">
        <v>60</v>
      </c>
      <c r="B76" s="43"/>
      <c r="C76" s="44"/>
      <c r="D76" s="78"/>
      <c r="E76" s="45"/>
      <c r="F76" s="46"/>
      <c r="G76" s="42">
        <f t="shared" si="2"/>
        <v>0</v>
      </c>
      <c r="H76" s="47"/>
      <c r="I76" s="42">
        <f t="shared" si="3"/>
        <v>0</v>
      </c>
      <c r="J76" s="42">
        <f t="shared" si="4"/>
        <v>0</v>
      </c>
      <c r="K76" s="48"/>
      <c r="L76" s="47"/>
      <c r="M76" s="47"/>
      <c r="N76" s="47"/>
      <c r="O76" s="42">
        <f t="shared" si="7"/>
        <v>0</v>
      </c>
      <c r="AC76" s="15">
        <f t="shared" si="8"/>
        <v>0</v>
      </c>
      <c r="AD76" s="15">
        <f t="shared" si="9"/>
        <v>0</v>
      </c>
    </row>
    <row r="77" spans="1:30" x14ac:dyDescent="0.35">
      <c r="A77" s="41">
        <v>61</v>
      </c>
      <c r="B77" s="43"/>
      <c r="C77" s="44"/>
      <c r="D77" s="78"/>
      <c r="E77" s="45"/>
      <c r="F77" s="46"/>
      <c r="G77" s="42">
        <f t="shared" si="2"/>
        <v>0</v>
      </c>
      <c r="H77" s="47"/>
      <c r="I77" s="42">
        <f t="shared" si="3"/>
        <v>0</v>
      </c>
      <c r="J77" s="42">
        <f t="shared" si="4"/>
        <v>0</v>
      </c>
      <c r="K77" s="48"/>
      <c r="L77" s="47"/>
      <c r="M77" s="47"/>
      <c r="N77" s="47"/>
      <c r="O77" s="42">
        <f t="shared" si="7"/>
        <v>0</v>
      </c>
      <c r="AC77" s="15">
        <f t="shared" si="8"/>
        <v>0</v>
      </c>
      <c r="AD77" s="15">
        <f t="shared" si="9"/>
        <v>0</v>
      </c>
    </row>
    <row r="78" spans="1:30" x14ac:dyDescent="0.35">
      <c r="A78" s="41">
        <v>62</v>
      </c>
      <c r="B78" s="43"/>
      <c r="C78" s="44"/>
      <c r="D78" s="78"/>
      <c r="E78" s="45"/>
      <c r="F78" s="46"/>
      <c r="G78" s="42">
        <f t="shared" si="2"/>
        <v>0</v>
      </c>
      <c r="H78" s="47"/>
      <c r="I78" s="42">
        <f t="shared" si="3"/>
        <v>0</v>
      </c>
      <c r="J78" s="42">
        <f t="shared" si="4"/>
        <v>0</v>
      </c>
      <c r="K78" s="48"/>
      <c r="L78" s="47"/>
      <c r="M78" s="47"/>
      <c r="N78" s="47"/>
      <c r="O78" s="42">
        <f t="shared" si="7"/>
        <v>0</v>
      </c>
      <c r="AC78" s="15">
        <f t="shared" si="8"/>
        <v>0</v>
      </c>
      <c r="AD78" s="15">
        <f t="shared" si="9"/>
        <v>0</v>
      </c>
    </row>
    <row r="79" spans="1:30" x14ac:dyDescent="0.35">
      <c r="A79" s="41">
        <v>63</v>
      </c>
      <c r="B79" s="43"/>
      <c r="C79" s="44"/>
      <c r="D79" s="78"/>
      <c r="E79" s="45"/>
      <c r="F79" s="46"/>
      <c r="G79" s="42">
        <f t="shared" si="2"/>
        <v>0</v>
      </c>
      <c r="H79" s="47"/>
      <c r="I79" s="42">
        <f t="shared" si="3"/>
        <v>0</v>
      </c>
      <c r="J79" s="42">
        <f t="shared" si="4"/>
        <v>0</v>
      </c>
      <c r="K79" s="48"/>
      <c r="L79" s="47"/>
      <c r="M79" s="47"/>
      <c r="N79" s="47"/>
      <c r="O79" s="42">
        <f t="shared" si="7"/>
        <v>0</v>
      </c>
      <c r="AC79" s="15">
        <f t="shared" si="8"/>
        <v>0</v>
      </c>
      <c r="AD79" s="15">
        <f t="shared" si="9"/>
        <v>0</v>
      </c>
    </row>
    <row r="80" spans="1:30" x14ac:dyDescent="0.35">
      <c r="A80" s="41">
        <v>64</v>
      </c>
      <c r="B80" s="43"/>
      <c r="C80" s="44"/>
      <c r="D80" s="78"/>
      <c r="E80" s="45"/>
      <c r="F80" s="46"/>
      <c r="G80" s="42">
        <f t="shared" si="2"/>
        <v>0</v>
      </c>
      <c r="H80" s="47"/>
      <c r="I80" s="42">
        <f t="shared" si="3"/>
        <v>0</v>
      </c>
      <c r="J80" s="42">
        <f t="shared" si="4"/>
        <v>0</v>
      </c>
      <c r="K80" s="48"/>
      <c r="L80" s="47"/>
      <c r="M80" s="47"/>
      <c r="N80" s="47"/>
      <c r="O80" s="42">
        <f t="shared" si="7"/>
        <v>0</v>
      </c>
      <c r="AC80" s="15">
        <f t="shared" si="8"/>
        <v>0</v>
      </c>
      <c r="AD80" s="15">
        <f t="shared" si="9"/>
        <v>0</v>
      </c>
    </row>
    <row r="81" spans="1:30" x14ac:dyDescent="0.35">
      <c r="A81" s="41">
        <v>65</v>
      </c>
      <c r="B81" s="43"/>
      <c r="C81" s="44"/>
      <c r="D81" s="78"/>
      <c r="E81" s="45"/>
      <c r="F81" s="46"/>
      <c r="G81" s="42">
        <f t="shared" si="2"/>
        <v>0</v>
      </c>
      <c r="H81" s="47"/>
      <c r="I81" s="42">
        <f t="shared" si="3"/>
        <v>0</v>
      </c>
      <c r="J81" s="42">
        <f t="shared" si="4"/>
        <v>0</v>
      </c>
      <c r="K81" s="48"/>
      <c r="L81" s="47"/>
      <c r="M81" s="47"/>
      <c r="N81" s="47"/>
      <c r="O81" s="42">
        <f t="shared" si="7"/>
        <v>0</v>
      </c>
      <c r="AC81" s="15">
        <f t="shared" si="8"/>
        <v>0</v>
      </c>
      <c r="AD81" s="15">
        <f t="shared" si="9"/>
        <v>0</v>
      </c>
    </row>
    <row r="82" spans="1:30" x14ac:dyDescent="0.35">
      <c r="A82" s="41">
        <v>66</v>
      </c>
      <c r="B82" s="43"/>
      <c r="C82" s="44"/>
      <c r="D82" s="78"/>
      <c r="E82" s="45"/>
      <c r="F82" s="46"/>
      <c r="G82" s="42">
        <f t="shared" ref="G82:G116" si="10">E82*F82</f>
        <v>0</v>
      </c>
      <c r="H82" s="47"/>
      <c r="I82" s="42">
        <f t="shared" ref="I82:I116" si="11">G82+H82</f>
        <v>0</v>
      </c>
      <c r="J82" s="42">
        <f t="shared" ref="J82:J116" si="12">IF(COUNTBLANK(E82)=0,I82/E82,0)</f>
        <v>0</v>
      </c>
      <c r="K82" s="48"/>
      <c r="L82" s="47"/>
      <c r="M82" s="47"/>
      <c r="N82" s="47"/>
      <c r="O82" s="42">
        <f t="shared" ref="O82:O116" si="13">I82+K82+L82+M82+N82</f>
        <v>0</v>
      </c>
      <c r="AC82" s="15">
        <f t="shared" si="8"/>
        <v>0</v>
      </c>
      <c r="AD82" s="15">
        <f t="shared" si="9"/>
        <v>0</v>
      </c>
    </row>
    <row r="83" spans="1:30" x14ac:dyDescent="0.35">
      <c r="A83" s="41">
        <v>67</v>
      </c>
      <c r="B83" s="43"/>
      <c r="C83" s="44"/>
      <c r="D83" s="78"/>
      <c r="E83" s="45"/>
      <c r="F83" s="46"/>
      <c r="G83" s="42">
        <f t="shared" si="10"/>
        <v>0</v>
      </c>
      <c r="H83" s="47"/>
      <c r="I83" s="42">
        <f t="shared" si="11"/>
        <v>0</v>
      </c>
      <c r="J83" s="42">
        <f t="shared" si="12"/>
        <v>0</v>
      </c>
      <c r="K83" s="48"/>
      <c r="L83" s="47"/>
      <c r="M83" s="47"/>
      <c r="N83" s="47"/>
      <c r="O83" s="42">
        <f t="shared" si="13"/>
        <v>0</v>
      </c>
      <c r="AC83" s="15">
        <f t="shared" si="8"/>
        <v>0</v>
      </c>
      <c r="AD83" s="15">
        <f t="shared" si="9"/>
        <v>0</v>
      </c>
    </row>
    <row r="84" spans="1:30" x14ac:dyDescent="0.35">
      <c r="A84" s="41">
        <v>68</v>
      </c>
      <c r="B84" s="43"/>
      <c r="C84" s="44"/>
      <c r="D84" s="78"/>
      <c r="E84" s="45"/>
      <c r="F84" s="46"/>
      <c r="G84" s="42">
        <f t="shared" si="10"/>
        <v>0</v>
      </c>
      <c r="H84" s="47"/>
      <c r="I84" s="42">
        <f t="shared" si="11"/>
        <v>0</v>
      </c>
      <c r="J84" s="42">
        <f t="shared" si="12"/>
        <v>0</v>
      </c>
      <c r="K84" s="48"/>
      <c r="L84" s="47"/>
      <c r="M84" s="47"/>
      <c r="N84" s="47"/>
      <c r="O84" s="42">
        <f t="shared" si="13"/>
        <v>0</v>
      </c>
      <c r="AC84" s="15">
        <f t="shared" si="8"/>
        <v>0</v>
      </c>
      <c r="AD84" s="15">
        <f t="shared" si="9"/>
        <v>0</v>
      </c>
    </row>
    <row r="85" spans="1:30" x14ac:dyDescent="0.35">
      <c r="A85" s="41">
        <v>69</v>
      </c>
      <c r="B85" s="43"/>
      <c r="C85" s="44"/>
      <c r="D85" s="78"/>
      <c r="E85" s="45"/>
      <c r="F85" s="46"/>
      <c r="G85" s="42">
        <f t="shared" si="10"/>
        <v>0</v>
      </c>
      <c r="H85" s="47"/>
      <c r="I85" s="42">
        <f t="shared" si="11"/>
        <v>0</v>
      </c>
      <c r="J85" s="42">
        <f t="shared" si="12"/>
        <v>0</v>
      </c>
      <c r="K85" s="48"/>
      <c r="L85" s="47"/>
      <c r="M85" s="47"/>
      <c r="N85" s="47"/>
      <c r="O85" s="42">
        <f t="shared" si="13"/>
        <v>0</v>
      </c>
      <c r="AC85" s="15">
        <f t="shared" si="8"/>
        <v>0</v>
      </c>
      <c r="AD85" s="15">
        <f t="shared" si="9"/>
        <v>0</v>
      </c>
    </row>
    <row r="86" spans="1:30" x14ac:dyDescent="0.35">
      <c r="A86" s="41">
        <v>70</v>
      </c>
      <c r="B86" s="43"/>
      <c r="C86" s="44"/>
      <c r="D86" s="78"/>
      <c r="E86" s="45"/>
      <c r="F86" s="46"/>
      <c r="G86" s="42">
        <f t="shared" si="10"/>
        <v>0</v>
      </c>
      <c r="H86" s="47"/>
      <c r="I86" s="42">
        <f t="shared" si="11"/>
        <v>0</v>
      </c>
      <c r="J86" s="42">
        <f t="shared" si="12"/>
        <v>0</v>
      </c>
      <c r="K86" s="48"/>
      <c r="L86" s="47"/>
      <c r="M86" s="47"/>
      <c r="N86" s="47"/>
      <c r="O86" s="42">
        <f t="shared" si="13"/>
        <v>0</v>
      </c>
      <c r="AC86" s="15">
        <f t="shared" si="8"/>
        <v>0</v>
      </c>
      <c r="AD86" s="15">
        <f t="shared" si="9"/>
        <v>0</v>
      </c>
    </row>
    <row r="87" spans="1:30" x14ac:dyDescent="0.35">
      <c r="A87" s="41">
        <v>71</v>
      </c>
      <c r="B87" s="43"/>
      <c r="C87" s="44"/>
      <c r="D87" s="78"/>
      <c r="E87" s="45"/>
      <c r="F87" s="46"/>
      <c r="G87" s="42">
        <f t="shared" si="10"/>
        <v>0</v>
      </c>
      <c r="H87" s="47"/>
      <c r="I87" s="42">
        <f t="shared" si="11"/>
        <v>0</v>
      </c>
      <c r="J87" s="42">
        <f t="shared" si="12"/>
        <v>0</v>
      </c>
      <c r="K87" s="48"/>
      <c r="L87" s="47"/>
      <c r="M87" s="47"/>
      <c r="N87" s="47"/>
      <c r="O87" s="42">
        <f t="shared" si="13"/>
        <v>0</v>
      </c>
      <c r="AC87" s="15">
        <f t="shared" ref="AC87:AC116" si="14">IF(D87&lt;D88,1,0)</f>
        <v>0</v>
      </c>
      <c r="AD87" s="15">
        <f t="shared" ref="AD87:AD116" si="15">IF(F87&lt;F88,1,0)</f>
        <v>0</v>
      </c>
    </row>
    <row r="88" spans="1:30" x14ac:dyDescent="0.35">
      <c r="A88" s="41">
        <v>72</v>
      </c>
      <c r="B88" s="43"/>
      <c r="C88" s="44"/>
      <c r="D88" s="78"/>
      <c r="E88" s="45"/>
      <c r="F88" s="46"/>
      <c r="G88" s="42">
        <f t="shared" si="10"/>
        <v>0</v>
      </c>
      <c r="H88" s="47"/>
      <c r="I88" s="42">
        <f t="shared" si="11"/>
        <v>0</v>
      </c>
      <c r="J88" s="42">
        <f t="shared" si="12"/>
        <v>0</v>
      </c>
      <c r="K88" s="48"/>
      <c r="L88" s="47"/>
      <c r="M88" s="47"/>
      <c r="N88" s="47"/>
      <c r="O88" s="42">
        <f t="shared" si="13"/>
        <v>0</v>
      </c>
      <c r="AC88" s="15">
        <f t="shared" si="14"/>
        <v>0</v>
      </c>
      <c r="AD88" s="15">
        <f t="shared" si="15"/>
        <v>0</v>
      </c>
    </row>
    <row r="89" spans="1:30" x14ac:dyDescent="0.35">
      <c r="A89" s="41">
        <v>73</v>
      </c>
      <c r="B89" s="43"/>
      <c r="C89" s="44"/>
      <c r="D89" s="78"/>
      <c r="E89" s="45"/>
      <c r="F89" s="46"/>
      <c r="G89" s="42">
        <f t="shared" si="10"/>
        <v>0</v>
      </c>
      <c r="H89" s="47"/>
      <c r="I89" s="42">
        <f t="shared" si="11"/>
        <v>0</v>
      </c>
      <c r="J89" s="42">
        <f t="shared" si="12"/>
        <v>0</v>
      </c>
      <c r="K89" s="48"/>
      <c r="L89" s="47"/>
      <c r="M89" s="47"/>
      <c r="N89" s="47"/>
      <c r="O89" s="42">
        <f t="shared" si="13"/>
        <v>0</v>
      </c>
      <c r="AC89" s="15">
        <f t="shared" si="14"/>
        <v>0</v>
      </c>
      <c r="AD89" s="15">
        <f t="shared" si="15"/>
        <v>0</v>
      </c>
    </row>
    <row r="90" spans="1:30" x14ac:dyDescent="0.35">
      <c r="A90" s="41">
        <v>74</v>
      </c>
      <c r="B90" s="43"/>
      <c r="C90" s="44"/>
      <c r="D90" s="78"/>
      <c r="E90" s="45"/>
      <c r="F90" s="46"/>
      <c r="G90" s="42">
        <f t="shared" si="10"/>
        <v>0</v>
      </c>
      <c r="H90" s="47"/>
      <c r="I90" s="42">
        <f t="shared" si="11"/>
        <v>0</v>
      </c>
      <c r="J90" s="42">
        <f t="shared" si="12"/>
        <v>0</v>
      </c>
      <c r="K90" s="48"/>
      <c r="L90" s="47"/>
      <c r="M90" s="47"/>
      <c r="N90" s="47"/>
      <c r="O90" s="42">
        <f t="shared" si="13"/>
        <v>0</v>
      </c>
      <c r="AC90" s="15">
        <f t="shared" si="14"/>
        <v>0</v>
      </c>
      <c r="AD90" s="15">
        <f t="shared" si="15"/>
        <v>0</v>
      </c>
    </row>
    <row r="91" spans="1:30" x14ac:dyDescent="0.35">
      <c r="A91" s="41">
        <v>75</v>
      </c>
      <c r="B91" s="43"/>
      <c r="C91" s="44"/>
      <c r="D91" s="78"/>
      <c r="E91" s="45"/>
      <c r="F91" s="46"/>
      <c r="G91" s="42">
        <f t="shared" si="10"/>
        <v>0</v>
      </c>
      <c r="H91" s="47"/>
      <c r="I91" s="42">
        <f t="shared" si="11"/>
        <v>0</v>
      </c>
      <c r="J91" s="42">
        <f t="shared" si="12"/>
        <v>0</v>
      </c>
      <c r="K91" s="48"/>
      <c r="L91" s="47"/>
      <c r="M91" s="47"/>
      <c r="N91" s="47"/>
      <c r="O91" s="42">
        <f t="shared" si="13"/>
        <v>0</v>
      </c>
      <c r="AC91" s="15">
        <f t="shared" si="14"/>
        <v>0</v>
      </c>
      <c r="AD91" s="15">
        <f t="shared" si="15"/>
        <v>0</v>
      </c>
    </row>
    <row r="92" spans="1:30" x14ac:dyDescent="0.35">
      <c r="A92" s="41">
        <v>76</v>
      </c>
      <c r="B92" s="43"/>
      <c r="C92" s="44"/>
      <c r="D92" s="78"/>
      <c r="E92" s="45"/>
      <c r="F92" s="46"/>
      <c r="G92" s="42">
        <f t="shared" si="10"/>
        <v>0</v>
      </c>
      <c r="H92" s="47"/>
      <c r="I92" s="42">
        <f t="shared" si="11"/>
        <v>0</v>
      </c>
      <c r="J92" s="42">
        <f t="shared" si="12"/>
        <v>0</v>
      </c>
      <c r="K92" s="48"/>
      <c r="L92" s="47"/>
      <c r="M92" s="47"/>
      <c r="N92" s="47"/>
      <c r="O92" s="42">
        <f t="shared" si="13"/>
        <v>0</v>
      </c>
      <c r="AC92" s="15">
        <f t="shared" si="14"/>
        <v>0</v>
      </c>
      <c r="AD92" s="15">
        <f t="shared" si="15"/>
        <v>0</v>
      </c>
    </row>
    <row r="93" spans="1:30" x14ac:dyDescent="0.35">
      <c r="A93" s="41">
        <v>77</v>
      </c>
      <c r="B93" s="43"/>
      <c r="C93" s="44"/>
      <c r="D93" s="78"/>
      <c r="E93" s="45"/>
      <c r="F93" s="46"/>
      <c r="G93" s="42">
        <f t="shared" si="10"/>
        <v>0</v>
      </c>
      <c r="H93" s="47"/>
      <c r="I93" s="42">
        <f t="shared" si="11"/>
        <v>0</v>
      </c>
      <c r="J93" s="42">
        <f t="shared" si="12"/>
        <v>0</v>
      </c>
      <c r="K93" s="48"/>
      <c r="L93" s="47"/>
      <c r="M93" s="47"/>
      <c r="N93" s="47"/>
      <c r="O93" s="42">
        <f t="shared" si="13"/>
        <v>0</v>
      </c>
      <c r="AC93" s="15">
        <f t="shared" si="14"/>
        <v>0</v>
      </c>
      <c r="AD93" s="15">
        <f t="shared" si="15"/>
        <v>0</v>
      </c>
    </row>
    <row r="94" spans="1:30" x14ac:dyDescent="0.35">
      <c r="A94" s="41">
        <v>78</v>
      </c>
      <c r="B94" s="43"/>
      <c r="C94" s="44"/>
      <c r="D94" s="78"/>
      <c r="E94" s="45"/>
      <c r="F94" s="46"/>
      <c r="G94" s="42">
        <f t="shared" si="10"/>
        <v>0</v>
      </c>
      <c r="H94" s="47"/>
      <c r="I94" s="42">
        <f t="shared" si="11"/>
        <v>0</v>
      </c>
      <c r="J94" s="42">
        <f t="shared" si="12"/>
        <v>0</v>
      </c>
      <c r="K94" s="48"/>
      <c r="L94" s="47"/>
      <c r="M94" s="47"/>
      <c r="N94" s="47"/>
      <c r="O94" s="42">
        <f t="shared" si="13"/>
        <v>0</v>
      </c>
      <c r="AC94" s="15">
        <f t="shared" si="14"/>
        <v>0</v>
      </c>
      <c r="AD94" s="15">
        <f t="shared" si="15"/>
        <v>0</v>
      </c>
    </row>
    <row r="95" spans="1:30" x14ac:dyDescent="0.35">
      <c r="A95" s="41">
        <v>79</v>
      </c>
      <c r="B95" s="43"/>
      <c r="C95" s="44"/>
      <c r="D95" s="78"/>
      <c r="E95" s="45"/>
      <c r="F95" s="46"/>
      <c r="G95" s="42">
        <f t="shared" si="10"/>
        <v>0</v>
      </c>
      <c r="H95" s="47"/>
      <c r="I95" s="42">
        <f t="shared" si="11"/>
        <v>0</v>
      </c>
      <c r="J95" s="42">
        <f t="shared" si="12"/>
        <v>0</v>
      </c>
      <c r="K95" s="48"/>
      <c r="L95" s="47"/>
      <c r="M95" s="47"/>
      <c r="N95" s="47"/>
      <c r="O95" s="42">
        <f t="shared" si="13"/>
        <v>0</v>
      </c>
      <c r="AC95" s="15">
        <f t="shared" si="14"/>
        <v>0</v>
      </c>
      <c r="AD95" s="15">
        <f t="shared" si="15"/>
        <v>0</v>
      </c>
    </row>
    <row r="96" spans="1:30" x14ac:dyDescent="0.35">
      <c r="A96" s="41">
        <v>80</v>
      </c>
      <c r="B96" s="43"/>
      <c r="C96" s="44"/>
      <c r="D96" s="78"/>
      <c r="E96" s="45"/>
      <c r="F96" s="46"/>
      <c r="G96" s="42">
        <f t="shared" si="10"/>
        <v>0</v>
      </c>
      <c r="H96" s="47"/>
      <c r="I96" s="42">
        <f t="shared" si="11"/>
        <v>0</v>
      </c>
      <c r="J96" s="42">
        <f t="shared" si="12"/>
        <v>0</v>
      </c>
      <c r="K96" s="48"/>
      <c r="L96" s="47"/>
      <c r="M96" s="47"/>
      <c r="N96" s="47"/>
      <c r="O96" s="42">
        <f t="shared" si="13"/>
        <v>0</v>
      </c>
      <c r="AC96" s="15">
        <f t="shared" si="14"/>
        <v>0</v>
      </c>
      <c r="AD96" s="15">
        <f t="shared" si="15"/>
        <v>0</v>
      </c>
    </row>
    <row r="97" spans="1:30" x14ac:dyDescent="0.35">
      <c r="A97" s="41">
        <v>81</v>
      </c>
      <c r="B97" s="43"/>
      <c r="C97" s="44"/>
      <c r="D97" s="78"/>
      <c r="E97" s="45"/>
      <c r="F97" s="46"/>
      <c r="G97" s="42">
        <f t="shared" si="10"/>
        <v>0</v>
      </c>
      <c r="H97" s="47"/>
      <c r="I97" s="42">
        <f t="shared" si="11"/>
        <v>0</v>
      </c>
      <c r="J97" s="42">
        <f t="shared" si="12"/>
        <v>0</v>
      </c>
      <c r="K97" s="48"/>
      <c r="L97" s="47"/>
      <c r="M97" s="47"/>
      <c r="N97" s="47"/>
      <c r="O97" s="42">
        <f t="shared" si="13"/>
        <v>0</v>
      </c>
      <c r="AC97" s="15">
        <f t="shared" si="14"/>
        <v>0</v>
      </c>
      <c r="AD97" s="15">
        <f t="shared" si="15"/>
        <v>0</v>
      </c>
    </row>
    <row r="98" spans="1:30" x14ac:dyDescent="0.35">
      <c r="A98" s="41">
        <v>82</v>
      </c>
      <c r="B98" s="43"/>
      <c r="C98" s="44"/>
      <c r="D98" s="78"/>
      <c r="E98" s="45"/>
      <c r="F98" s="46"/>
      <c r="G98" s="42">
        <f t="shared" si="10"/>
        <v>0</v>
      </c>
      <c r="H98" s="47"/>
      <c r="I98" s="42">
        <f t="shared" si="11"/>
        <v>0</v>
      </c>
      <c r="J98" s="42">
        <f t="shared" si="12"/>
        <v>0</v>
      </c>
      <c r="K98" s="48"/>
      <c r="L98" s="47"/>
      <c r="M98" s="47"/>
      <c r="N98" s="47"/>
      <c r="O98" s="42">
        <f t="shared" si="13"/>
        <v>0</v>
      </c>
      <c r="AC98" s="15">
        <f t="shared" si="14"/>
        <v>0</v>
      </c>
      <c r="AD98" s="15">
        <f t="shared" si="15"/>
        <v>0</v>
      </c>
    </row>
    <row r="99" spans="1:30" x14ac:dyDescent="0.35">
      <c r="A99" s="41">
        <v>83</v>
      </c>
      <c r="B99" s="43"/>
      <c r="C99" s="44"/>
      <c r="D99" s="78"/>
      <c r="E99" s="45"/>
      <c r="F99" s="46"/>
      <c r="G99" s="42">
        <f t="shared" si="10"/>
        <v>0</v>
      </c>
      <c r="H99" s="47"/>
      <c r="I99" s="42">
        <f t="shared" si="11"/>
        <v>0</v>
      </c>
      <c r="J99" s="42">
        <f t="shared" si="12"/>
        <v>0</v>
      </c>
      <c r="K99" s="48"/>
      <c r="L99" s="47"/>
      <c r="M99" s="47"/>
      <c r="N99" s="47"/>
      <c r="O99" s="42">
        <f t="shared" si="13"/>
        <v>0</v>
      </c>
      <c r="AC99" s="15">
        <f t="shared" si="14"/>
        <v>0</v>
      </c>
      <c r="AD99" s="15">
        <f t="shared" si="15"/>
        <v>0</v>
      </c>
    </row>
    <row r="100" spans="1:30" x14ac:dyDescent="0.35">
      <c r="A100" s="41">
        <v>84</v>
      </c>
      <c r="B100" s="43"/>
      <c r="C100" s="44"/>
      <c r="D100" s="78"/>
      <c r="E100" s="45"/>
      <c r="F100" s="46"/>
      <c r="G100" s="42">
        <f t="shared" si="10"/>
        <v>0</v>
      </c>
      <c r="H100" s="47"/>
      <c r="I100" s="42">
        <f t="shared" si="11"/>
        <v>0</v>
      </c>
      <c r="J100" s="42">
        <f t="shared" si="12"/>
        <v>0</v>
      </c>
      <c r="K100" s="48"/>
      <c r="L100" s="47"/>
      <c r="M100" s="47"/>
      <c r="N100" s="47"/>
      <c r="O100" s="42">
        <f t="shared" si="13"/>
        <v>0</v>
      </c>
      <c r="AC100" s="15">
        <f t="shared" si="14"/>
        <v>0</v>
      </c>
      <c r="AD100" s="15">
        <f t="shared" si="15"/>
        <v>0</v>
      </c>
    </row>
    <row r="101" spans="1:30" x14ac:dyDescent="0.35">
      <c r="A101" s="41">
        <v>85</v>
      </c>
      <c r="B101" s="43"/>
      <c r="C101" s="44"/>
      <c r="D101" s="78"/>
      <c r="E101" s="45"/>
      <c r="F101" s="46"/>
      <c r="G101" s="42">
        <f t="shared" si="10"/>
        <v>0</v>
      </c>
      <c r="H101" s="47"/>
      <c r="I101" s="42">
        <f t="shared" si="11"/>
        <v>0</v>
      </c>
      <c r="J101" s="42">
        <f t="shared" si="12"/>
        <v>0</v>
      </c>
      <c r="K101" s="48"/>
      <c r="L101" s="47"/>
      <c r="M101" s="47"/>
      <c r="N101" s="47"/>
      <c r="O101" s="42">
        <f t="shared" si="13"/>
        <v>0</v>
      </c>
      <c r="AC101" s="15">
        <f t="shared" si="14"/>
        <v>0</v>
      </c>
      <c r="AD101" s="15">
        <f t="shared" si="15"/>
        <v>0</v>
      </c>
    </row>
    <row r="102" spans="1:30" x14ac:dyDescent="0.35">
      <c r="A102" s="41">
        <v>86</v>
      </c>
      <c r="B102" s="43"/>
      <c r="C102" s="44"/>
      <c r="D102" s="78"/>
      <c r="E102" s="45"/>
      <c r="F102" s="46"/>
      <c r="G102" s="42">
        <f t="shared" si="10"/>
        <v>0</v>
      </c>
      <c r="H102" s="47"/>
      <c r="I102" s="42">
        <f t="shared" si="11"/>
        <v>0</v>
      </c>
      <c r="J102" s="42">
        <f t="shared" si="12"/>
        <v>0</v>
      </c>
      <c r="K102" s="48"/>
      <c r="L102" s="47"/>
      <c r="M102" s="47"/>
      <c r="N102" s="47"/>
      <c r="O102" s="42">
        <f t="shared" si="13"/>
        <v>0</v>
      </c>
      <c r="AC102" s="15">
        <f t="shared" si="14"/>
        <v>0</v>
      </c>
      <c r="AD102" s="15">
        <f t="shared" si="15"/>
        <v>0</v>
      </c>
    </row>
    <row r="103" spans="1:30" x14ac:dyDescent="0.35">
      <c r="A103" s="41">
        <v>87</v>
      </c>
      <c r="B103" s="43"/>
      <c r="C103" s="44"/>
      <c r="D103" s="78"/>
      <c r="E103" s="45"/>
      <c r="F103" s="46"/>
      <c r="G103" s="42">
        <f t="shared" si="10"/>
        <v>0</v>
      </c>
      <c r="H103" s="47"/>
      <c r="I103" s="42">
        <f t="shared" si="11"/>
        <v>0</v>
      </c>
      <c r="J103" s="42">
        <f t="shared" si="12"/>
        <v>0</v>
      </c>
      <c r="K103" s="48"/>
      <c r="L103" s="47"/>
      <c r="M103" s="47"/>
      <c r="N103" s="47"/>
      <c r="O103" s="42">
        <f t="shared" si="13"/>
        <v>0</v>
      </c>
      <c r="AC103" s="15">
        <f t="shared" si="14"/>
        <v>0</v>
      </c>
      <c r="AD103" s="15">
        <f t="shared" si="15"/>
        <v>0</v>
      </c>
    </row>
    <row r="104" spans="1:30" x14ac:dyDescent="0.35">
      <c r="A104" s="41">
        <v>88</v>
      </c>
      <c r="B104" s="43"/>
      <c r="C104" s="44"/>
      <c r="D104" s="78"/>
      <c r="E104" s="45"/>
      <c r="F104" s="46"/>
      <c r="G104" s="42">
        <f t="shared" si="10"/>
        <v>0</v>
      </c>
      <c r="H104" s="47"/>
      <c r="I104" s="42">
        <f t="shared" si="11"/>
        <v>0</v>
      </c>
      <c r="J104" s="42">
        <f t="shared" si="12"/>
        <v>0</v>
      </c>
      <c r="K104" s="48"/>
      <c r="L104" s="47"/>
      <c r="M104" s="47"/>
      <c r="N104" s="47"/>
      <c r="O104" s="42">
        <f t="shared" si="13"/>
        <v>0</v>
      </c>
      <c r="AC104" s="15">
        <f t="shared" si="14"/>
        <v>0</v>
      </c>
      <c r="AD104" s="15">
        <f t="shared" si="15"/>
        <v>0</v>
      </c>
    </row>
    <row r="105" spans="1:30" x14ac:dyDescent="0.35">
      <c r="A105" s="41">
        <v>89</v>
      </c>
      <c r="B105" s="43"/>
      <c r="C105" s="44"/>
      <c r="D105" s="78"/>
      <c r="E105" s="45"/>
      <c r="F105" s="46"/>
      <c r="G105" s="42">
        <f t="shared" si="10"/>
        <v>0</v>
      </c>
      <c r="H105" s="47"/>
      <c r="I105" s="42">
        <f t="shared" si="11"/>
        <v>0</v>
      </c>
      <c r="J105" s="42">
        <f t="shared" si="12"/>
        <v>0</v>
      </c>
      <c r="K105" s="48"/>
      <c r="L105" s="47"/>
      <c r="M105" s="47"/>
      <c r="N105" s="47"/>
      <c r="O105" s="42">
        <f t="shared" si="13"/>
        <v>0</v>
      </c>
      <c r="AC105" s="15">
        <f t="shared" si="14"/>
        <v>0</v>
      </c>
      <c r="AD105" s="15">
        <f t="shared" si="15"/>
        <v>0</v>
      </c>
    </row>
    <row r="106" spans="1:30" x14ac:dyDescent="0.35">
      <c r="A106" s="41">
        <v>90</v>
      </c>
      <c r="B106" s="43"/>
      <c r="C106" s="44"/>
      <c r="D106" s="78"/>
      <c r="E106" s="45"/>
      <c r="F106" s="46"/>
      <c r="G106" s="42">
        <f t="shared" si="10"/>
        <v>0</v>
      </c>
      <c r="H106" s="47"/>
      <c r="I106" s="42">
        <f t="shared" si="11"/>
        <v>0</v>
      </c>
      <c r="J106" s="42">
        <f t="shared" si="12"/>
        <v>0</v>
      </c>
      <c r="K106" s="48"/>
      <c r="L106" s="47"/>
      <c r="M106" s="47"/>
      <c r="N106" s="47"/>
      <c r="O106" s="42">
        <f t="shared" si="13"/>
        <v>0</v>
      </c>
      <c r="AC106" s="15">
        <f t="shared" si="14"/>
        <v>0</v>
      </c>
      <c r="AD106" s="15">
        <f t="shared" si="15"/>
        <v>0</v>
      </c>
    </row>
    <row r="107" spans="1:30" x14ac:dyDescent="0.35">
      <c r="A107" s="41">
        <v>91</v>
      </c>
      <c r="B107" s="43"/>
      <c r="C107" s="44"/>
      <c r="D107" s="78"/>
      <c r="E107" s="45"/>
      <c r="F107" s="46"/>
      <c r="G107" s="42">
        <f t="shared" si="10"/>
        <v>0</v>
      </c>
      <c r="H107" s="47"/>
      <c r="I107" s="42">
        <f t="shared" si="11"/>
        <v>0</v>
      </c>
      <c r="J107" s="42">
        <f t="shared" si="12"/>
        <v>0</v>
      </c>
      <c r="K107" s="48"/>
      <c r="L107" s="47"/>
      <c r="M107" s="47"/>
      <c r="N107" s="47"/>
      <c r="O107" s="42">
        <f t="shared" si="13"/>
        <v>0</v>
      </c>
      <c r="AC107" s="15">
        <f t="shared" si="14"/>
        <v>0</v>
      </c>
      <c r="AD107" s="15">
        <f t="shared" si="15"/>
        <v>0</v>
      </c>
    </row>
    <row r="108" spans="1:30" x14ac:dyDescent="0.35">
      <c r="A108" s="41">
        <v>92</v>
      </c>
      <c r="B108" s="43"/>
      <c r="C108" s="44"/>
      <c r="D108" s="78"/>
      <c r="E108" s="45"/>
      <c r="F108" s="46"/>
      <c r="G108" s="42">
        <f t="shared" si="10"/>
        <v>0</v>
      </c>
      <c r="H108" s="47"/>
      <c r="I108" s="42">
        <f t="shared" si="11"/>
        <v>0</v>
      </c>
      <c r="J108" s="42">
        <f t="shared" si="12"/>
        <v>0</v>
      </c>
      <c r="K108" s="48"/>
      <c r="L108" s="47"/>
      <c r="M108" s="47"/>
      <c r="N108" s="47"/>
      <c r="O108" s="42">
        <f t="shared" si="13"/>
        <v>0</v>
      </c>
      <c r="AC108" s="15">
        <f t="shared" si="14"/>
        <v>0</v>
      </c>
      <c r="AD108" s="15">
        <f t="shared" si="15"/>
        <v>0</v>
      </c>
    </row>
    <row r="109" spans="1:30" x14ac:dyDescent="0.35">
      <c r="A109" s="41">
        <v>93</v>
      </c>
      <c r="B109" s="43"/>
      <c r="C109" s="44"/>
      <c r="D109" s="78"/>
      <c r="E109" s="45"/>
      <c r="F109" s="46"/>
      <c r="G109" s="42">
        <f t="shared" si="10"/>
        <v>0</v>
      </c>
      <c r="H109" s="47"/>
      <c r="I109" s="42">
        <f t="shared" si="11"/>
        <v>0</v>
      </c>
      <c r="J109" s="42">
        <f t="shared" si="12"/>
        <v>0</v>
      </c>
      <c r="K109" s="48"/>
      <c r="L109" s="47"/>
      <c r="M109" s="47"/>
      <c r="N109" s="47"/>
      <c r="O109" s="42">
        <f t="shared" si="13"/>
        <v>0</v>
      </c>
      <c r="AC109" s="15">
        <f t="shared" si="14"/>
        <v>0</v>
      </c>
      <c r="AD109" s="15">
        <f t="shared" si="15"/>
        <v>0</v>
      </c>
    </row>
    <row r="110" spans="1:30" x14ac:dyDescent="0.35">
      <c r="A110" s="41">
        <v>94</v>
      </c>
      <c r="B110" s="43"/>
      <c r="C110" s="44"/>
      <c r="D110" s="78"/>
      <c r="E110" s="45"/>
      <c r="F110" s="46"/>
      <c r="G110" s="42">
        <f t="shared" si="10"/>
        <v>0</v>
      </c>
      <c r="H110" s="47"/>
      <c r="I110" s="42">
        <f t="shared" si="11"/>
        <v>0</v>
      </c>
      <c r="J110" s="42">
        <f t="shared" si="12"/>
        <v>0</v>
      </c>
      <c r="K110" s="48"/>
      <c r="L110" s="47"/>
      <c r="M110" s="47"/>
      <c r="N110" s="47"/>
      <c r="O110" s="42">
        <f t="shared" si="13"/>
        <v>0</v>
      </c>
      <c r="AC110" s="15">
        <f t="shared" si="14"/>
        <v>0</v>
      </c>
      <c r="AD110" s="15">
        <f t="shared" si="15"/>
        <v>0</v>
      </c>
    </row>
    <row r="111" spans="1:30" x14ac:dyDescent="0.35">
      <c r="A111" s="41">
        <v>95</v>
      </c>
      <c r="B111" s="43"/>
      <c r="C111" s="44"/>
      <c r="D111" s="78"/>
      <c r="E111" s="45"/>
      <c r="F111" s="46"/>
      <c r="G111" s="42">
        <f t="shared" si="10"/>
        <v>0</v>
      </c>
      <c r="H111" s="47"/>
      <c r="I111" s="42">
        <f t="shared" si="11"/>
        <v>0</v>
      </c>
      <c r="J111" s="42">
        <f t="shared" si="12"/>
        <v>0</v>
      </c>
      <c r="K111" s="48"/>
      <c r="L111" s="47"/>
      <c r="M111" s="47"/>
      <c r="N111" s="47"/>
      <c r="O111" s="42">
        <f t="shared" si="13"/>
        <v>0</v>
      </c>
      <c r="AC111" s="15">
        <f t="shared" si="14"/>
        <v>0</v>
      </c>
      <c r="AD111" s="15">
        <f t="shared" si="15"/>
        <v>0</v>
      </c>
    </row>
    <row r="112" spans="1:30" x14ac:dyDescent="0.35">
      <c r="A112" s="41">
        <v>96</v>
      </c>
      <c r="B112" s="43"/>
      <c r="C112" s="44"/>
      <c r="D112" s="78"/>
      <c r="E112" s="45"/>
      <c r="F112" s="46"/>
      <c r="G112" s="42">
        <f t="shared" si="10"/>
        <v>0</v>
      </c>
      <c r="H112" s="47"/>
      <c r="I112" s="42">
        <f t="shared" si="11"/>
        <v>0</v>
      </c>
      <c r="J112" s="42">
        <f t="shared" si="12"/>
        <v>0</v>
      </c>
      <c r="K112" s="48"/>
      <c r="L112" s="47"/>
      <c r="M112" s="47"/>
      <c r="N112" s="47"/>
      <c r="O112" s="42">
        <f t="shared" si="13"/>
        <v>0</v>
      </c>
      <c r="AC112" s="15">
        <f t="shared" si="14"/>
        <v>0</v>
      </c>
      <c r="AD112" s="15">
        <f t="shared" si="15"/>
        <v>0</v>
      </c>
    </row>
    <row r="113" spans="1:30" x14ac:dyDescent="0.35">
      <c r="A113" s="41">
        <v>97</v>
      </c>
      <c r="B113" s="43"/>
      <c r="C113" s="44"/>
      <c r="D113" s="78"/>
      <c r="E113" s="45"/>
      <c r="F113" s="46"/>
      <c r="G113" s="42">
        <f t="shared" si="10"/>
        <v>0</v>
      </c>
      <c r="H113" s="47"/>
      <c r="I113" s="42">
        <f t="shared" si="11"/>
        <v>0</v>
      </c>
      <c r="J113" s="42">
        <f t="shared" si="12"/>
        <v>0</v>
      </c>
      <c r="K113" s="48"/>
      <c r="L113" s="47"/>
      <c r="M113" s="47"/>
      <c r="N113" s="47"/>
      <c r="O113" s="42">
        <f t="shared" si="13"/>
        <v>0</v>
      </c>
      <c r="AC113" s="15">
        <f t="shared" si="14"/>
        <v>0</v>
      </c>
      <c r="AD113" s="15">
        <f t="shared" si="15"/>
        <v>0</v>
      </c>
    </row>
    <row r="114" spans="1:30" x14ac:dyDescent="0.35">
      <c r="A114" s="41">
        <v>98</v>
      </c>
      <c r="B114" s="43"/>
      <c r="C114" s="44"/>
      <c r="D114" s="78"/>
      <c r="E114" s="45"/>
      <c r="F114" s="46"/>
      <c r="G114" s="42">
        <f t="shared" si="10"/>
        <v>0</v>
      </c>
      <c r="H114" s="47"/>
      <c r="I114" s="42">
        <f t="shared" si="11"/>
        <v>0</v>
      </c>
      <c r="J114" s="42">
        <f t="shared" si="12"/>
        <v>0</v>
      </c>
      <c r="K114" s="48"/>
      <c r="L114" s="47"/>
      <c r="M114" s="47"/>
      <c r="N114" s="47"/>
      <c r="O114" s="42">
        <f t="shared" si="13"/>
        <v>0</v>
      </c>
      <c r="AC114" s="15">
        <f t="shared" si="14"/>
        <v>0</v>
      </c>
      <c r="AD114" s="15">
        <f t="shared" si="15"/>
        <v>0</v>
      </c>
    </row>
    <row r="115" spans="1:30" x14ac:dyDescent="0.35">
      <c r="A115" s="41">
        <v>99</v>
      </c>
      <c r="B115" s="43"/>
      <c r="C115" s="44"/>
      <c r="D115" s="78"/>
      <c r="E115" s="45"/>
      <c r="F115" s="46"/>
      <c r="G115" s="42">
        <f t="shared" si="10"/>
        <v>0</v>
      </c>
      <c r="H115" s="47"/>
      <c r="I115" s="42">
        <f t="shared" si="11"/>
        <v>0</v>
      </c>
      <c r="J115" s="42">
        <f t="shared" si="12"/>
        <v>0</v>
      </c>
      <c r="K115" s="48"/>
      <c r="L115" s="47"/>
      <c r="M115" s="47"/>
      <c r="N115" s="47"/>
      <c r="O115" s="42">
        <f t="shared" si="13"/>
        <v>0</v>
      </c>
      <c r="AC115" s="15">
        <f t="shared" si="14"/>
        <v>0</v>
      </c>
      <c r="AD115" s="15">
        <f t="shared" si="15"/>
        <v>0</v>
      </c>
    </row>
    <row r="116" spans="1:30" x14ac:dyDescent="0.35">
      <c r="A116" s="41">
        <v>100</v>
      </c>
      <c r="B116" s="43"/>
      <c r="C116" s="44"/>
      <c r="D116" s="78"/>
      <c r="E116" s="45"/>
      <c r="F116" s="46"/>
      <c r="G116" s="42">
        <f t="shared" si="10"/>
        <v>0</v>
      </c>
      <c r="H116" s="47"/>
      <c r="I116" s="42">
        <f t="shared" si="11"/>
        <v>0</v>
      </c>
      <c r="J116" s="42">
        <f t="shared" si="12"/>
        <v>0</v>
      </c>
      <c r="K116" s="48"/>
      <c r="L116" s="47"/>
      <c r="M116" s="47"/>
      <c r="N116" s="47"/>
      <c r="O116" s="42">
        <f t="shared" si="13"/>
        <v>0</v>
      </c>
      <c r="AC116" s="15">
        <f t="shared" si="14"/>
        <v>0</v>
      </c>
      <c r="AD116" s="15">
        <f t="shared" si="15"/>
        <v>0</v>
      </c>
    </row>
  </sheetData>
  <sheetProtection algorithmName="SHA-512" hashValue="OvEen1K0MuTm4K8tDQJ/OocO+r+9JFmzl7StC8vi6csdbB/lF8+3Ty7L45E6EzWU9i72FRPA4T/q2PKYFAAu0w==" saltValue="4apFNsU2IiJDndXQvR1BBw==" spinCount="100000" sheet="1" selectLockedCells="1" autoFilter="0"/>
  <autoFilter ref="A16:O116" xr:uid="{37AEB5AF-2C65-409C-B993-2F47AFC902DD}"/>
  <mergeCells count="22">
    <mergeCell ref="O12:O13"/>
    <mergeCell ref="D14:E14"/>
    <mergeCell ref="G14:I14"/>
    <mergeCell ref="K14:N14"/>
    <mergeCell ref="H12:H13"/>
    <mergeCell ref="I12:I13"/>
    <mergeCell ref="K12:K13"/>
    <mergeCell ref="L12:L13"/>
    <mergeCell ref="M12:M13"/>
    <mergeCell ref="N12:N13"/>
    <mergeCell ref="F3:F4"/>
    <mergeCell ref="G2:H2"/>
    <mergeCell ref="B12:B13"/>
    <mergeCell ref="C12:C13"/>
    <mergeCell ref="D12:E13"/>
    <mergeCell ref="F12:F13"/>
    <mergeCell ref="G12:G13"/>
    <mergeCell ref="A5:D5"/>
    <mergeCell ref="E6:E7"/>
    <mergeCell ref="A6:D7"/>
    <mergeCell ref="C8:D8"/>
    <mergeCell ref="A3:E4"/>
  </mergeCells>
  <conditionalFormatting sqref="B17:F116">
    <cfRule type="notContainsBlanks" dxfId="7" priority="9">
      <formula>LEN(TRIM(B17))&gt;0</formula>
    </cfRule>
  </conditionalFormatting>
  <conditionalFormatting sqref="F9:H9 K9:N9 I10:J10">
    <cfRule type="containsText" dxfId="6" priority="8" operator="containsText" text="OK">
      <formula>NOT(ISERROR(SEARCH("OK",F9)))</formula>
    </cfRule>
  </conditionalFormatting>
  <conditionalFormatting sqref="G4">
    <cfRule type="expression" dxfId="5" priority="1">
      <formula>ABS(U8)&gt;0.9</formula>
    </cfRule>
  </conditionalFormatting>
  <conditionalFormatting sqref="H17:H116">
    <cfRule type="notContainsBlanks" dxfId="4" priority="10">
      <formula>LEN(TRIM(H17))&gt;0</formula>
    </cfRule>
  </conditionalFormatting>
  <conditionalFormatting sqref="K17:N116">
    <cfRule type="notContainsBlanks" dxfId="3" priority="5">
      <formula>LEN(TRIM(K17))&gt;0</formula>
    </cfRule>
  </conditionalFormatting>
  <pageMargins left="0.7" right="0.7" top="0.75" bottom="0.75" header="0.3" footer="0.3"/>
  <pageSetup orientation="portrait" horizontalDpi="1200" verticalDpi="1200" r:id="rId1"/>
  <ignoredErrors>
    <ignoredError sqref="F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A4525-B9FB-4DDC-8559-52462EA7821E}">
  <sheetPr>
    <tabColor theme="4" tint="0.39997558519241921"/>
  </sheetPr>
  <dimension ref="B2:I31"/>
  <sheetViews>
    <sheetView showGridLines="0" showRowColHeaders="0" zoomScale="90" zoomScaleNormal="90" workbookViewId="0">
      <selection activeCell="I39" sqref="I39"/>
    </sheetView>
  </sheetViews>
  <sheetFormatPr defaultColWidth="8.81640625" defaultRowHeight="14.5" x14ac:dyDescent="0.35"/>
  <cols>
    <col min="1" max="1" width="2.54296875" style="1" customWidth="1"/>
    <col min="2" max="2" width="4.7265625" style="4" customWidth="1"/>
    <col min="3" max="3" width="50.7265625" style="2" customWidth="1"/>
    <col min="4" max="5" width="15.54296875" style="1" customWidth="1"/>
    <col min="6" max="6" width="1.54296875" style="1" customWidth="1"/>
    <col min="7" max="7" width="15.54296875" style="1" customWidth="1"/>
    <col min="8" max="8" width="10.81640625" style="70" customWidth="1"/>
    <col min="9" max="9" width="50.1796875" style="1" customWidth="1"/>
    <col min="10" max="16384" width="8.81640625" style="1"/>
  </cols>
  <sheetData>
    <row r="2" spans="2:9" ht="15" thickBot="1" x14ac:dyDescent="0.4"/>
    <row r="3" spans="2:9" ht="10" customHeight="1" x14ac:dyDescent="0.35">
      <c r="B3" s="560" t="s">
        <v>253</v>
      </c>
      <c r="C3" s="555"/>
      <c r="D3" s="555"/>
      <c r="E3" s="555"/>
      <c r="F3" s="561"/>
      <c r="G3" s="554" t="s">
        <v>269</v>
      </c>
      <c r="H3" s="555"/>
      <c r="I3" s="556"/>
    </row>
    <row r="4" spans="2:9" ht="10" customHeight="1" x14ac:dyDescent="0.35">
      <c r="B4" s="562"/>
      <c r="C4" s="558"/>
      <c r="D4" s="558"/>
      <c r="E4" s="558"/>
      <c r="F4" s="563"/>
      <c r="G4" s="557"/>
      <c r="H4" s="558"/>
      <c r="I4" s="559"/>
    </row>
    <row r="5" spans="2:9" ht="31.15" customHeight="1" x14ac:dyDescent="0.35">
      <c r="B5" s="6"/>
      <c r="D5" s="3" t="s">
        <v>239</v>
      </c>
      <c r="E5" s="3" t="s">
        <v>240</v>
      </c>
      <c r="F5" s="337"/>
      <c r="G5" s="338" t="s">
        <v>1</v>
      </c>
      <c r="I5" s="63"/>
    </row>
    <row r="6" spans="2:9" ht="20.5" customHeight="1" x14ac:dyDescent="0.35">
      <c r="B6" s="372" t="s">
        <v>66</v>
      </c>
      <c r="C6" s="373" t="s">
        <v>121</v>
      </c>
      <c r="D6" s="374">
        <f>'Tab1 Preliminary Amounts'!D44</f>
        <v>0</v>
      </c>
      <c r="E6" s="374">
        <f>'Tab1 Preliminary Amounts'!D7</f>
        <v>0</v>
      </c>
      <c r="F6" s="341"/>
      <c r="G6" s="339">
        <f>D6+E6</f>
        <v>0</v>
      </c>
      <c r="H6" s="375" t="s">
        <v>66</v>
      </c>
      <c r="I6" s="173" t="str">
        <f>C6</f>
        <v>Total Available Funds</v>
      </c>
    </row>
    <row r="7" spans="2:9" ht="20.5" customHeight="1" x14ac:dyDescent="0.35">
      <c r="B7" s="6" t="s">
        <v>67</v>
      </c>
      <c r="C7" s="2" t="s">
        <v>241</v>
      </c>
      <c r="D7" s="12">
        <f>'Tab1 Preliminary Amounts'!D57</f>
        <v>0</v>
      </c>
      <c r="E7" s="12">
        <f>'Tab1 Preliminary Amounts'!D25</f>
        <v>0</v>
      </c>
      <c r="F7" s="337"/>
      <c r="G7" s="340">
        <f t="shared" ref="G7:G21" si="0">D7+E7</f>
        <v>0</v>
      </c>
      <c r="H7" s="21" t="s">
        <v>67</v>
      </c>
      <c r="I7" s="186" t="str">
        <f t="shared" ref="I7:I21" si="1">C7</f>
        <v>Proportionate Share for Equitable Services</v>
      </c>
    </row>
    <row r="8" spans="2:9" ht="20.5" customHeight="1" x14ac:dyDescent="0.35">
      <c r="B8" s="372" t="s">
        <v>68</v>
      </c>
      <c r="C8" s="373" t="s">
        <v>242</v>
      </c>
      <c r="D8" s="374">
        <f>'Tab2 Set-Asides'!D34</f>
        <v>0</v>
      </c>
      <c r="E8" s="374">
        <f>E6-E7</f>
        <v>0</v>
      </c>
      <c r="F8" s="341"/>
      <c r="G8" s="339">
        <f t="shared" si="0"/>
        <v>0</v>
      </c>
      <c r="H8" s="375" t="s">
        <v>68</v>
      </c>
      <c r="I8" s="173" t="str">
        <f t="shared" si="1"/>
        <v>Total for LEA Use (Line 1 minus Line 2)</v>
      </c>
    </row>
    <row r="9" spans="2:9" ht="12" customHeight="1" x14ac:dyDescent="0.35">
      <c r="B9" s="159"/>
      <c r="F9" s="337"/>
      <c r="G9" s="336"/>
      <c r="H9" s="376"/>
      <c r="I9" s="186"/>
    </row>
    <row r="10" spans="2:9" ht="20.5" customHeight="1" x14ac:dyDescent="0.35">
      <c r="B10" s="372" t="s">
        <v>69</v>
      </c>
      <c r="C10" s="373" t="s">
        <v>70</v>
      </c>
      <c r="D10" s="374">
        <f>'Tab2 Set-Asides'!D42</f>
        <v>0</v>
      </c>
      <c r="E10" s="374">
        <f>'Tab2 Set-Asides'!G42</f>
        <v>0</v>
      </c>
      <c r="F10" s="341"/>
      <c r="G10" s="339">
        <f t="shared" si="0"/>
        <v>0</v>
      </c>
      <c r="H10" s="375" t="s">
        <v>249</v>
      </c>
      <c r="I10" s="173" t="str">
        <f t="shared" si="1"/>
        <v>Parent and Family Engagement</v>
      </c>
    </row>
    <row r="11" spans="2:9" ht="20.5" customHeight="1" x14ac:dyDescent="0.35">
      <c r="B11" s="6" t="s">
        <v>71</v>
      </c>
      <c r="C11" s="2" t="s">
        <v>4</v>
      </c>
      <c r="D11" s="12">
        <f>'Tab2 Set-Asides'!D47</f>
        <v>0</v>
      </c>
      <c r="E11" s="12">
        <f>'Tab2 Set-Asides'!G47</f>
        <v>0</v>
      </c>
      <c r="F11" s="337"/>
      <c r="G11" s="340">
        <f t="shared" si="0"/>
        <v>0</v>
      </c>
      <c r="H11" s="21" t="s">
        <v>71</v>
      </c>
      <c r="I11" s="186" t="str">
        <f t="shared" si="1"/>
        <v>Homeless Students and Youth</v>
      </c>
    </row>
    <row r="12" spans="2:9" ht="3.5" customHeight="1" x14ac:dyDescent="0.35">
      <c r="B12" s="159"/>
      <c r="F12" s="337"/>
      <c r="G12" s="336"/>
      <c r="H12" s="376"/>
      <c r="I12" s="186"/>
    </row>
    <row r="13" spans="2:9" ht="20.5" customHeight="1" x14ac:dyDescent="0.35">
      <c r="B13" s="372" t="s">
        <v>72</v>
      </c>
      <c r="C13" s="373" t="s">
        <v>243</v>
      </c>
      <c r="D13" s="374">
        <f>'Tab2 Set-Asides'!D57</f>
        <v>0</v>
      </c>
      <c r="E13" s="374">
        <f>'Tab2 Set-Asides'!G57</f>
        <v>0</v>
      </c>
      <c r="F13" s="341"/>
      <c r="G13" s="339">
        <f t="shared" si="0"/>
        <v>0</v>
      </c>
      <c r="H13" s="375" t="s">
        <v>72</v>
      </c>
      <c r="I13" s="173" t="str">
        <f t="shared" si="1"/>
        <v>Admi Costs (non equitable services)</v>
      </c>
    </row>
    <row r="14" spans="2:9" ht="20.5" customHeight="1" x14ac:dyDescent="0.35">
      <c r="B14" s="6" t="s">
        <v>73</v>
      </c>
      <c r="C14" s="2" t="s">
        <v>139</v>
      </c>
      <c r="D14" s="12">
        <f>'Tab2 Set-Asides'!D62</f>
        <v>0</v>
      </c>
      <c r="E14" s="12">
        <f>'Tab2 Set-Asides'!G62</f>
        <v>0</v>
      </c>
      <c r="F14" s="337"/>
      <c r="G14" s="340">
        <f t="shared" si="0"/>
        <v>0</v>
      </c>
      <c r="H14" s="21" t="s">
        <v>73</v>
      </c>
      <c r="I14" s="186" t="str">
        <f t="shared" si="1"/>
        <v>Sch Impr Incentive / Reward -CSI/TSI</v>
      </c>
    </row>
    <row r="15" spans="2:9" ht="20.5" customHeight="1" x14ac:dyDescent="0.35">
      <c r="B15" s="372" t="s">
        <v>74</v>
      </c>
      <c r="C15" s="373" t="s">
        <v>140</v>
      </c>
      <c r="D15" s="374">
        <f>'Tab2 Set-Asides'!D66</f>
        <v>0</v>
      </c>
      <c r="E15" s="374">
        <f>'Tab2 Set-Asides'!G66</f>
        <v>0</v>
      </c>
      <c r="F15" s="341"/>
      <c r="G15" s="339">
        <f t="shared" si="0"/>
        <v>0</v>
      </c>
      <c r="H15" s="375" t="s">
        <v>74</v>
      </c>
      <c r="I15" s="173" t="str">
        <f t="shared" si="1"/>
        <v>Sch Impr Interventions -CSI/TSI</v>
      </c>
    </row>
    <row r="16" spans="2:9" ht="20.5" customHeight="1" x14ac:dyDescent="0.35">
      <c r="B16" s="6" t="s">
        <v>75</v>
      </c>
      <c r="C16" s="2" t="s">
        <v>6</v>
      </c>
      <c r="D16" s="12">
        <f>'Tab2 Set-Asides'!D70</f>
        <v>0</v>
      </c>
      <c r="E16" s="12">
        <f>'Tab2 Set-Asides'!G70</f>
        <v>0</v>
      </c>
      <c r="F16" s="337"/>
      <c r="G16" s="340">
        <f t="shared" si="0"/>
        <v>0</v>
      </c>
      <c r="H16" s="21" t="s">
        <v>75</v>
      </c>
      <c r="I16" s="186" t="str">
        <f t="shared" si="1"/>
        <v>Early Childhood (Title I Pre-K)</v>
      </c>
    </row>
    <row r="17" spans="2:9" ht="20.5" customHeight="1" x14ac:dyDescent="0.35">
      <c r="B17" s="372" t="s">
        <v>76</v>
      </c>
      <c r="C17" s="373" t="s">
        <v>77</v>
      </c>
      <c r="D17" s="374">
        <f>'Tab2 Set-Asides'!D74</f>
        <v>0</v>
      </c>
      <c r="E17" s="374">
        <f>'Tab2 Set-Asides'!G74</f>
        <v>0</v>
      </c>
      <c r="F17" s="341"/>
      <c r="G17" s="339">
        <f t="shared" si="0"/>
        <v>0</v>
      </c>
      <c r="H17" s="375" t="s">
        <v>76</v>
      </c>
      <c r="I17" s="173" t="str">
        <f t="shared" si="1"/>
        <v>Nelgected, Delinquent or At-Risk</v>
      </c>
    </row>
    <row r="18" spans="2:9" ht="20.5" customHeight="1" x14ac:dyDescent="0.35">
      <c r="B18" s="6" t="s">
        <v>78</v>
      </c>
      <c r="C18" s="2" t="s">
        <v>79</v>
      </c>
      <c r="D18" s="12">
        <f>'Tab2 Set-Asides'!D78</f>
        <v>0</v>
      </c>
      <c r="E18" s="12">
        <f>'Tab2 Set-Asides'!G78</f>
        <v>0</v>
      </c>
      <c r="F18" s="337"/>
      <c r="G18" s="340">
        <f t="shared" si="0"/>
        <v>0</v>
      </c>
      <c r="H18" s="21" t="s">
        <v>78</v>
      </c>
      <c r="I18" s="186" t="str">
        <f t="shared" si="1"/>
        <v>Coordinated Services (DW Initiatives, Foster Care, PD)</v>
      </c>
    </row>
    <row r="19" spans="2:9" ht="20.5" customHeight="1" x14ac:dyDescent="0.35">
      <c r="B19" s="372" t="s">
        <v>80</v>
      </c>
      <c r="C19" s="373" t="s">
        <v>124</v>
      </c>
      <c r="D19" s="374">
        <f>'Tab2 Set-Asides'!D82</f>
        <v>0</v>
      </c>
      <c r="E19" s="374">
        <f>'Tab2 Set-Asides'!G82</f>
        <v>0</v>
      </c>
      <c r="F19" s="341"/>
      <c r="G19" s="339">
        <f t="shared" si="0"/>
        <v>0</v>
      </c>
      <c r="H19" s="375" t="s">
        <v>250</v>
      </c>
      <c r="I19" s="173" t="str">
        <f t="shared" si="1"/>
        <v>Optional PFE</v>
      </c>
    </row>
    <row r="20" spans="2:9" ht="20.5" customHeight="1" x14ac:dyDescent="0.35">
      <c r="B20" s="6" t="s">
        <v>81</v>
      </c>
      <c r="C20" s="2" t="s">
        <v>7</v>
      </c>
      <c r="D20" s="377"/>
      <c r="E20" s="12">
        <f>'Tab2 Set-Asides'!G86</f>
        <v>0</v>
      </c>
      <c r="F20" s="337"/>
      <c r="G20" s="340">
        <f>E20</f>
        <v>0</v>
      </c>
      <c r="H20" s="21" t="s">
        <v>81</v>
      </c>
      <c r="I20" s="186" t="str">
        <f t="shared" si="1"/>
        <v>Unbudgeted Reserve</v>
      </c>
    </row>
    <row r="21" spans="2:9" ht="20.5" customHeight="1" x14ac:dyDescent="0.35">
      <c r="B21" s="372" t="s">
        <v>82</v>
      </c>
      <c r="C21" s="373" t="s">
        <v>244</v>
      </c>
      <c r="D21" s="374">
        <f>'Tab2 Set-Asides'!D90</f>
        <v>0</v>
      </c>
      <c r="E21" s="378"/>
      <c r="F21" s="337"/>
      <c r="G21" s="339">
        <f t="shared" si="0"/>
        <v>0</v>
      </c>
      <c r="H21" s="375" t="s">
        <v>82</v>
      </c>
      <c r="I21" s="173" t="str">
        <f t="shared" si="1"/>
        <v>Remaining Funds for High Needs Schools</v>
      </c>
    </row>
    <row r="22" spans="2:9" ht="20.5" customHeight="1" x14ac:dyDescent="0.35">
      <c r="B22" s="379"/>
      <c r="C22" s="344"/>
      <c r="D22" s="566" t="s">
        <v>258</v>
      </c>
      <c r="E22" s="566"/>
      <c r="F22" s="345"/>
      <c r="I22" s="63"/>
    </row>
    <row r="23" spans="2:9" ht="20.5" customHeight="1" x14ac:dyDescent="0.35">
      <c r="B23" s="372" t="s">
        <v>83</v>
      </c>
      <c r="C23" s="373" t="s">
        <v>245</v>
      </c>
      <c r="D23" s="564">
        <f>'Tab2 Set-Asides'!F100</f>
        <v>0</v>
      </c>
      <c r="E23" s="564"/>
      <c r="F23" s="341"/>
      <c r="I23" s="63"/>
    </row>
    <row r="24" spans="2:9" ht="20.5" customHeight="1" x14ac:dyDescent="0.35">
      <c r="B24" s="6" t="s">
        <v>84</v>
      </c>
      <c r="C24" s="2" t="s">
        <v>246</v>
      </c>
      <c r="D24" s="567">
        <f>'Tab2 Set-Asides'!F102</f>
        <v>0</v>
      </c>
      <c r="E24" s="567"/>
      <c r="F24" s="337"/>
      <c r="G24" s="343">
        <f>G10+G19</f>
        <v>0</v>
      </c>
      <c r="H24" s="87" t="s">
        <v>251</v>
      </c>
      <c r="I24" s="380" t="s">
        <v>252</v>
      </c>
    </row>
    <row r="25" spans="2:9" ht="20.5" customHeight="1" x14ac:dyDescent="0.35">
      <c r="B25" s="372" t="s">
        <v>85</v>
      </c>
      <c r="C25" s="373" t="s">
        <v>247</v>
      </c>
      <c r="D25" s="564">
        <f>'Tab2 Set-Asides'!F104</f>
        <v>0</v>
      </c>
      <c r="E25" s="564"/>
      <c r="F25" s="341"/>
      <c r="I25" s="63"/>
    </row>
    <row r="26" spans="2:9" ht="20.5" customHeight="1" x14ac:dyDescent="0.35">
      <c r="B26" s="6" t="s">
        <v>86</v>
      </c>
      <c r="C26" s="2" t="s">
        <v>248</v>
      </c>
      <c r="D26" s="568">
        <f>'Tab2 Set-Asides'!F106</f>
        <v>0</v>
      </c>
      <c r="E26" s="568"/>
      <c r="F26" s="337"/>
      <c r="I26" s="63"/>
    </row>
    <row r="27" spans="2:9" ht="20.5" customHeight="1" x14ac:dyDescent="0.35">
      <c r="B27" s="372" t="s">
        <v>87</v>
      </c>
      <c r="C27" s="373" t="s">
        <v>11</v>
      </c>
      <c r="D27" s="564">
        <f>'Tab2 Set-Asides'!F108</f>
        <v>0</v>
      </c>
      <c r="E27" s="564"/>
      <c r="F27" s="341"/>
      <c r="I27" s="63"/>
    </row>
    <row r="28" spans="2:9" ht="20.5" customHeight="1" x14ac:dyDescent="0.35">
      <c r="B28" s="365" t="s">
        <v>88</v>
      </c>
      <c r="C28" s="346" t="s">
        <v>89</v>
      </c>
      <c r="D28" s="565">
        <f>'Tab2 Set-Asides'!F110</f>
        <v>0</v>
      </c>
      <c r="E28" s="565"/>
      <c r="F28" s="342"/>
      <c r="I28" s="63"/>
    </row>
    <row r="29" spans="2:9" ht="7" customHeight="1" x14ac:dyDescent="0.35">
      <c r="B29" s="6"/>
      <c r="I29" s="63"/>
    </row>
    <row r="30" spans="2:9" x14ac:dyDescent="0.35">
      <c r="B30" s="381"/>
      <c r="C30" s="357" t="s">
        <v>90</v>
      </c>
      <c r="D30" s="358" t="str">
        <f>IF(ABS(E30)&lt;0.5,"OK","Should be zero")</f>
        <v>OK</v>
      </c>
      <c r="E30" s="359">
        <f>'Tab3 Sch Alloc'!G4</f>
        <v>0</v>
      </c>
      <c r="F30" s="345"/>
      <c r="I30" s="63"/>
    </row>
    <row r="31" spans="2:9" ht="15" thickBot="1" x14ac:dyDescent="0.4">
      <c r="B31" s="7"/>
      <c r="C31" s="62"/>
      <c r="D31" s="10"/>
      <c r="E31" s="10"/>
      <c r="F31" s="382"/>
      <c r="G31" s="10"/>
      <c r="H31" s="383"/>
      <c r="I31" s="11"/>
    </row>
  </sheetData>
  <sheetProtection algorithmName="SHA-512" hashValue="oANdxrGbitIa/6lCgEi7TlxWbQjPZwjQZ43Ugpkg/LasUV0eEdm2WHfqLgKrG1SNRI2ph3pVNhGKzTErx5LM8A==" saltValue="0U9k/w0JRkpvjXvlrdxKaA==" spinCount="100000" sheet="1" objects="1" scenarios="1"/>
  <mergeCells count="9">
    <mergeCell ref="G3:I4"/>
    <mergeCell ref="B3:F4"/>
    <mergeCell ref="D27:E27"/>
    <mergeCell ref="D28:E28"/>
    <mergeCell ref="D22:E22"/>
    <mergeCell ref="D23:E23"/>
    <mergeCell ref="D24:E24"/>
    <mergeCell ref="D25:E25"/>
    <mergeCell ref="D26:E26"/>
  </mergeCells>
  <conditionalFormatting sqref="D30">
    <cfRule type="containsText" dxfId="2" priority="1" operator="containsText" text="OK">
      <formula>NOT(ISERROR(SEARCH("OK",D30)))</formula>
    </cfRule>
  </conditionalFormatting>
  <pageMargins left="0.45" right="0.45" top="0.5" bottom="0.25" header="0.3" footer="0.3"/>
  <pageSetup paperSize="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B7A7D-A549-47FD-9F51-EF3C6C1D0D25}">
  <sheetPr>
    <tabColor theme="4" tint="0.39997558519241921"/>
  </sheetPr>
  <dimension ref="B2:K26"/>
  <sheetViews>
    <sheetView showGridLines="0" showRowColHeaders="0" zoomScale="90" zoomScaleNormal="90" workbookViewId="0">
      <selection activeCell="N23" sqref="N23"/>
      <extLst>
        <ext xmlns:xlsdti="http://schemas.microsoft.com/office/spreadsheetml/2023/showDataTypeIcons" uri="{77bfe23e-c014-4d31-8a63-9c772dbf06b6}">
          <xlsdti:showDataTypeIcons visible="0"/>
        </ext>
      </extLst>
    </sheetView>
  </sheetViews>
  <sheetFormatPr defaultColWidth="8.7265625" defaultRowHeight="14.5" x14ac:dyDescent="0.35"/>
  <cols>
    <col min="1" max="1" width="8.7265625" style="2"/>
    <col min="2" max="2" width="5.7265625" style="2" customWidth="1"/>
    <col min="3" max="3" width="1" style="2" customWidth="1"/>
    <col min="4" max="4" width="24" style="2" customWidth="1"/>
    <col min="5" max="5" width="15.26953125" style="2" customWidth="1"/>
    <col min="6" max="6" width="3.7265625" style="2" customWidth="1"/>
    <col min="7" max="7" width="24" style="2" customWidth="1"/>
    <col min="8" max="8" width="15.26953125" style="2" customWidth="1"/>
    <col min="9" max="9" width="1.1796875" style="2" customWidth="1"/>
    <col min="10" max="10" width="5.1796875" style="2" customWidth="1"/>
    <col min="11" max="16384" width="8.7265625" style="2"/>
  </cols>
  <sheetData>
    <row r="2" spans="2:11" ht="15.5" x14ac:dyDescent="0.35">
      <c r="D2" s="90"/>
      <c r="E2" s="90"/>
      <c r="F2" s="90"/>
      <c r="G2" s="90"/>
      <c r="H2" s="90"/>
    </row>
    <row r="3" spans="2:11" ht="20.5" customHeight="1" thickBot="1" x14ac:dyDescent="0.4">
      <c r="D3" s="575" t="s">
        <v>229</v>
      </c>
      <c r="E3" s="575"/>
      <c r="F3" s="80"/>
      <c r="G3" s="575" t="s">
        <v>230</v>
      </c>
      <c r="H3" s="575"/>
    </row>
    <row r="4" spans="2:11" ht="43.5" customHeight="1" thickBot="1" x14ac:dyDescent="0.4">
      <c r="D4" s="576" t="s">
        <v>233</v>
      </c>
      <c r="E4" s="577"/>
      <c r="F4" s="37"/>
      <c r="G4" s="578" t="s">
        <v>62</v>
      </c>
      <c r="H4" s="579"/>
    </row>
    <row r="5" spans="2:11" ht="3.65" customHeight="1" thickBot="1" x14ac:dyDescent="0.4"/>
    <row r="6" spans="2:11" ht="56.15" customHeight="1" x14ac:dyDescent="0.35">
      <c r="D6" s="580" t="s">
        <v>256</v>
      </c>
      <c r="E6" s="582">
        <f>'Tab2 Set-Asides'!G25</f>
        <v>0</v>
      </c>
      <c r="G6" s="65" t="s">
        <v>238</v>
      </c>
      <c r="H6" s="66">
        <f>'Tab2 Set-Asides'!L29</f>
        <v>0</v>
      </c>
    </row>
    <row r="7" spans="2:11" ht="56.15" customHeight="1" x14ac:dyDescent="0.35">
      <c r="D7" s="581"/>
      <c r="E7" s="583"/>
      <c r="G7" s="328" t="s">
        <v>234</v>
      </c>
      <c r="H7" s="329">
        <f>'Tab2 Set-Asides'!U95</f>
        <v>0</v>
      </c>
    </row>
    <row r="8" spans="2:11" ht="56.15" customHeight="1" x14ac:dyDescent="0.35">
      <c r="D8" s="574" t="s">
        <v>255</v>
      </c>
      <c r="E8" s="569">
        <f>'Tab1 Preliminary Amounts'!D44</f>
        <v>0</v>
      </c>
      <c r="G8" s="328" t="s">
        <v>263</v>
      </c>
      <c r="H8" s="329">
        <f>'Tab2 Set-Asides'!G95</f>
        <v>0</v>
      </c>
    </row>
    <row r="9" spans="2:11" ht="56.15" customHeight="1" x14ac:dyDescent="0.35">
      <c r="D9" s="574"/>
      <c r="E9" s="569"/>
      <c r="G9" s="328" t="s">
        <v>64</v>
      </c>
      <c r="H9" s="329">
        <f>'Tab3 Sch Alloc'!G8</f>
        <v>0</v>
      </c>
    </row>
    <row r="10" spans="2:11" ht="56.15" customHeight="1" thickBot="1" x14ac:dyDescent="0.4">
      <c r="C10" s="37"/>
      <c r="D10" s="332" t="s">
        <v>65</v>
      </c>
      <c r="E10" s="333">
        <f>E6+E8</f>
        <v>0</v>
      </c>
      <c r="F10" s="37"/>
      <c r="G10" s="334" t="s">
        <v>65</v>
      </c>
      <c r="H10" s="335">
        <f>H6+H7+H8+H9</f>
        <v>0</v>
      </c>
    </row>
    <row r="11" spans="2:11" ht="28" customHeight="1" x14ac:dyDescent="0.35"/>
    <row r="12" spans="2:11" ht="11.5" customHeight="1" thickBot="1" x14ac:dyDescent="0.4">
      <c r="E12" s="67"/>
      <c r="H12" s="67"/>
    </row>
    <row r="13" spans="2:11" ht="15" thickBot="1" x14ac:dyDescent="0.4">
      <c r="D13" s="430"/>
      <c r="E13" s="431" t="s">
        <v>280</v>
      </c>
      <c r="F13" s="432" t="s">
        <v>231</v>
      </c>
      <c r="G13" s="433">
        <f>E10-H10</f>
        <v>0</v>
      </c>
      <c r="H13" s="434"/>
    </row>
    <row r="15" spans="2:11" ht="63" customHeight="1" x14ac:dyDescent="0.35">
      <c r="B15" s="570" t="s">
        <v>290</v>
      </c>
      <c r="C15" s="570"/>
      <c r="D15" s="570"/>
      <c r="E15" s="570"/>
      <c r="F15" s="570"/>
      <c r="G15" s="570"/>
      <c r="H15" s="570"/>
      <c r="I15" s="570"/>
      <c r="J15" s="570"/>
    </row>
    <row r="16" spans="2:11" ht="62" customHeight="1" x14ac:dyDescent="0.35">
      <c r="B16" s="571" t="s">
        <v>282</v>
      </c>
      <c r="C16" s="571"/>
      <c r="D16" s="571"/>
      <c r="E16" s="571"/>
      <c r="F16" s="571"/>
      <c r="G16" s="571"/>
      <c r="H16" s="571"/>
      <c r="I16" s="571"/>
      <c r="J16" s="571"/>
      <c r="K16" s="71"/>
    </row>
    <row r="17" spans="2:11" ht="24.5" customHeight="1" x14ac:dyDescent="0.35">
      <c r="B17" s="418"/>
      <c r="C17" s="418"/>
      <c r="D17" s="571" t="s">
        <v>289</v>
      </c>
      <c r="E17" s="571"/>
      <c r="F17" s="571"/>
      <c r="G17" s="571"/>
      <c r="H17" s="571"/>
      <c r="I17" s="418"/>
      <c r="J17" s="418"/>
      <c r="K17" s="71"/>
    </row>
    <row r="18" spans="2:11" ht="68" customHeight="1" x14ac:dyDescent="0.35">
      <c r="D18" s="570" t="s">
        <v>232</v>
      </c>
      <c r="E18" s="570"/>
      <c r="F18" s="570"/>
      <c r="G18" s="570"/>
      <c r="H18" s="570"/>
      <c r="I18" s="1"/>
      <c r="J18" s="79"/>
      <c r="K18" s="79"/>
    </row>
    <row r="19" spans="2:11" ht="45.5" customHeight="1" x14ac:dyDescent="0.35">
      <c r="D19" s="570" t="s">
        <v>284</v>
      </c>
      <c r="E19" s="570"/>
      <c r="F19" s="570"/>
      <c r="G19" s="570"/>
      <c r="H19" s="570"/>
      <c r="J19" s="71"/>
      <c r="K19" s="71"/>
    </row>
    <row r="20" spans="2:11" ht="53.5" customHeight="1" x14ac:dyDescent="0.35">
      <c r="D20" s="570" t="s">
        <v>281</v>
      </c>
      <c r="E20" s="570"/>
      <c r="F20" s="570"/>
      <c r="G20" s="570"/>
      <c r="H20" s="570"/>
      <c r="J20" s="71"/>
      <c r="K20" s="71"/>
    </row>
    <row r="21" spans="2:11" ht="5.5" customHeight="1" x14ac:dyDescent="0.35">
      <c r="J21" s="71"/>
      <c r="K21" s="71"/>
    </row>
    <row r="22" spans="2:11" ht="18.5" customHeight="1" x14ac:dyDescent="0.35">
      <c r="B22" t="s">
        <v>278</v>
      </c>
      <c r="C22"/>
      <c r="D22"/>
      <c r="E22"/>
      <c r="F22"/>
      <c r="G22"/>
      <c r="H22"/>
      <c r="I22"/>
      <c r="J22"/>
      <c r="K22" s="79"/>
    </row>
    <row r="23" spans="2:11" ht="83.5" customHeight="1" x14ac:dyDescent="0.35">
      <c r="B23" s="572" t="s">
        <v>279</v>
      </c>
      <c r="C23" s="573"/>
      <c r="D23" s="573"/>
      <c r="E23" s="573"/>
      <c r="F23" s="573"/>
      <c r="G23" s="573"/>
      <c r="H23" s="573"/>
      <c r="I23" s="573"/>
      <c r="J23" s="573"/>
      <c r="K23" s="72"/>
    </row>
    <row r="24" spans="2:11" ht="37.5" customHeight="1" x14ac:dyDescent="0.35">
      <c r="B24" s="570"/>
      <c r="C24" s="570"/>
      <c r="D24" s="570"/>
      <c r="E24" s="570"/>
      <c r="F24" s="570"/>
      <c r="G24" s="570"/>
      <c r="H24" s="570"/>
      <c r="I24" s="570"/>
      <c r="J24" s="570"/>
      <c r="K24" s="71"/>
    </row>
    <row r="25" spans="2:11" ht="14.5" customHeight="1" x14ac:dyDescent="0.35">
      <c r="D25" s="71"/>
      <c r="E25" s="71"/>
      <c r="F25" s="71"/>
      <c r="G25" s="71"/>
      <c r="H25" s="71"/>
      <c r="I25" s="71"/>
      <c r="J25" s="71"/>
      <c r="K25" s="71"/>
    </row>
    <row r="26" spans="2:11" ht="14.5" customHeight="1" x14ac:dyDescent="0.35">
      <c r="D26" s="71"/>
      <c r="E26" s="71"/>
      <c r="F26" s="71"/>
      <c r="G26" s="71"/>
      <c r="H26" s="71"/>
      <c r="I26" s="71"/>
      <c r="J26" s="71"/>
      <c r="K26" s="71"/>
    </row>
  </sheetData>
  <sheetProtection algorithmName="SHA-512" hashValue="D5bhoAm3L4bNtaC/TT2PUb+cU1tAnPpDQ4qrh7/mnp99kVJZytfHZ44HsZ7332J+2OV4Me6o7lxvbSxnTaArBA==" saltValue="A3/TUN/n6B9a7z0FcyyMnA==" spinCount="100000" sheet="1" objects="1" scenarios="1"/>
  <mergeCells count="16">
    <mergeCell ref="D3:E3"/>
    <mergeCell ref="G3:H3"/>
    <mergeCell ref="D4:E4"/>
    <mergeCell ref="G4:H4"/>
    <mergeCell ref="D6:D7"/>
    <mergeCell ref="E6:E7"/>
    <mergeCell ref="E8:E9"/>
    <mergeCell ref="B24:J24"/>
    <mergeCell ref="B16:J16"/>
    <mergeCell ref="B23:J23"/>
    <mergeCell ref="D18:H18"/>
    <mergeCell ref="D19:H19"/>
    <mergeCell ref="D20:H20"/>
    <mergeCell ref="D8:D9"/>
    <mergeCell ref="D17:H17"/>
    <mergeCell ref="B15:J15"/>
  </mergeCells>
  <pageMargins left="0.46" right="0.38" top="0.49" bottom="0.39"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D4821-3D39-41C7-AF0C-B1FCDD03F0A8}">
  <sheetPr>
    <tabColor theme="4" tint="0.39997558519241921"/>
  </sheetPr>
  <dimension ref="A1:Q106"/>
  <sheetViews>
    <sheetView showGridLines="0" showRowColHeaders="0" zoomScaleNormal="100" workbookViewId="0">
      <selection activeCell="U16" sqref="U16"/>
      <extLst>
        <ext xmlns:xlsdti="http://schemas.microsoft.com/office/spreadsheetml/2023/showDataTypeIcons" uri="{77bfe23e-c014-4d31-8a63-9c772dbf06b6}">
          <xlsdti:showDataTypeIcons visible="0"/>
        </ext>
      </extLst>
    </sheetView>
  </sheetViews>
  <sheetFormatPr defaultColWidth="9.1796875" defaultRowHeight="14.5" x14ac:dyDescent="0.35"/>
  <cols>
    <col min="1" max="1" width="4" style="15" customWidth="1"/>
    <col min="2" max="2" width="10.26953125" style="16" customWidth="1"/>
    <col min="3" max="3" width="29.81640625" style="385" customWidth="1"/>
    <col min="4" max="5" width="10.1796875" style="1" customWidth="1"/>
    <col min="6" max="6" width="22.453125" style="1" customWidth="1"/>
    <col min="7" max="7" width="20.453125" style="412" customWidth="1"/>
    <col min="8" max="8" width="25.453125" style="385" customWidth="1"/>
    <col min="9" max="9" width="9.1796875" style="1"/>
    <col min="10" max="10" width="2.453125" style="308" customWidth="1"/>
    <col min="11" max="14" width="9.1796875" style="1" hidden="1" customWidth="1"/>
    <col min="15" max="15" width="17.36328125" style="1" hidden="1" customWidth="1"/>
    <col min="16" max="16" width="9.1796875" style="1" hidden="1" customWidth="1"/>
    <col min="17" max="17" width="0" hidden="1" customWidth="1"/>
    <col min="18" max="18" width="0" style="1" hidden="1" customWidth="1"/>
    <col min="19" max="16384" width="9.1796875" style="1"/>
  </cols>
  <sheetData>
    <row r="1" spans="1:15" ht="15" customHeight="1" thickBot="1" x14ac:dyDescent="0.4">
      <c r="E1" s="81"/>
      <c r="G1" s="386"/>
    </row>
    <row r="2" spans="1:15" s="37" customFormat="1" ht="21" customHeight="1" thickBot="1" x14ac:dyDescent="0.4">
      <c r="A2" s="3"/>
      <c r="B2" s="387"/>
      <c r="C2" s="388"/>
      <c r="D2" s="389"/>
      <c r="E2" s="21" t="s">
        <v>224</v>
      </c>
      <c r="F2" s="360"/>
      <c r="G2" s="585" t="str">
        <f>IF(F3&gt;0,"   "&amp;TEXT(N5,"$#,0.00")
&amp;" per student","")</f>
        <v/>
      </c>
      <c r="H2" s="586"/>
      <c r="J2" s="390"/>
    </row>
    <row r="3" spans="1:15" s="37" customFormat="1" ht="21" customHeight="1" thickBot="1" x14ac:dyDescent="0.4">
      <c r="A3" s="3"/>
      <c r="B3" s="391"/>
      <c r="C3" s="160"/>
      <c r="D3" s="3"/>
      <c r="E3" s="21" t="s">
        <v>272</v>
      </c>
      <c r="F3" s="312"/>
      <c r="G3" s="160"/>
      <c r="H3" s="160"/>
      <c r="L3" s="3"/>
    </row>
    <row r="4" spans="1:15" s="37" customFormat="1" ht="17.5" customHeight="1" x14ac:dyDescent="0.35">
      <c r="A4" s="3"/>
      <c r="E4" s="384">
        <f>SUM(E7:E106)</f>
        <v>0</v>
      </c>
      <c r="G4" s="584" t="s">
        <v>228</v>
      </c>
      <c r="H4" s="160"/>
      <c r="J4" s="390"/>
    </row>
    <row r="5" spans="1:15" ht="66.5" customHeight="1" x14ac:dyDescent="0.35">
      <c r="A5" s="392" t="s">
        <v>49</v>
      </c>
      <c r="B5" s="393" t="s">
        <v>38</v>
      </c>
      <c r="C5" s="394" t="s">
        <v>39</v>
      </c>
      <c r="D5" s="395" t="s">
        <v>40</v>
      </c>
      <c r="E5" s="395" t="s">
        <v>41</v>
      </c>
      <c r="F5" s="396" t="s">
        <v>259</v>
      </c>
      <c r="G5" s="584"/>
      <c r="H5" s="394" t="s">
        <v>39</v>
      </c>
      <c r="K5" s="1" t="s">
        <v>171</v>
      </c>
      <c r="L5" s="1" t="s">
        <v>221</v>
      </c>
      <c r="N5" s="397" t="str">
        <f>IF(E4&lt;&gt;0,F2/E4,"")</f>
        <v/>
      </c>
      <c r="O5" s="398" t="s">
        <v>223</v>
      </c>
    </row>
    <row r="6" spans="1:15" ht="13.5" customHeight="1" x14ac:dyDescent="0.35">
      <c r="A6" s="399"/>
      <c r="B6" s="400"/>
      <c r="C6" s="401"/>
      <c r="D6" s="402"/>
      <c r="E6" s="403"/>
      <c r="F6" s="404"/>
      <c r="G6" s="436"/>
      <c r="H6" s="405"/>
      <c r="N6" s="406"/>
    </row>
    <row r="7" spans="1:15" x14ac:dyDescent="0.35">
      <c r="A7" s="407">
        <v>1</v>
      </c>
      <c r="B7" s="408">
        <f>'Tab3 Sch Alloc'!B17</f>
        <v>0</v>
      </c>
      <c r="C7" s="409">
        <f>'Tab3 Sch Alloc'!C17</f>
        <v>0</v>
      </c>
      <c r="D7" s="309">
        <f>'Tab3 Sch Alloc'!D17</f>
        <v>0</v>
      </c>
      <c r="E7" s="410">
        <f>IF(L7=1,'Tab3 Sch Alloc'!E17,0)*K7</f>
        <v>0</v>
      </c>
      <c r="F7" s="411" t="e">
        <f t="shared" ref="F7:F38" si="0">IF(COUNT(E7)=1,F$2*(E7/E$4),"")</f>
        <v>#DIV/0!</v>
      </c>
      <c r="G7" s="311" t="s">
        <v>222</v>
      </c>
      <c r="H7" s="413">
        <f>C7</f>
        <v>0</v>
      </c>
      <c r="K7" s="1">
        <f t="shared" ref="K7:K38" si="1">IF(G7="INCLUDE",1,0)</f>
        <v>1</v>
      </c>
      <c r="L7" s="1">
        <f t="shared" ref="L7:L18" si="2">IF(A7&lt;=F$3,1,0)</f>
        <v>0</v>
      </c>
    </row>
    <row r="8" spans="1:15" x14ac:dyDescent="0.35">
      <c r="A8" s="41">
        <v>2</v>
      </c>
      <c r="B8" s="414">
        <f>'Tab3 Sch Alloc'!B18</f>
        <v>0</v>
      </c>
      <c r="C8" s="415">
        <f>'Tab3 Sch Alloc'!C18</f>
        <v>0</v>
      </c>
      <c r="D8" s="310">
        <f>'Tab3 Sch Alloc'!D18</f>
        <v>0</v>
      </c>
      <c r="E8" s="416">
        <f>IF(L8=1,'Tab3 Sch Alloc'!E18,0)*K8</f>
        <v>0</v>
      </c>
      <c r="F8" s="411" t="e">
        <f t="shared" si="0"/>
        <v>#DIV/0!</v>
      </c>
      <c r="G8" s="311" t="s">
        <v>222</v>
      </c>
      <c r="H8" s="413">
        <f t="shared" ref="H8:H71" si="3">C8</f>
        <v>0</v>
      </c>
      <c r="K8" s="1">
        <f t="shared" si="1"/>
        <v>1</v>
      </c>
      <c r="L8" s="1">
        <f t="shared" si="2"/>
        <v>0</v>
      </c>
    </row>
    <row r="9" spans="1:15" x14ac:dyDescent="0.35">
      <c r="A9" s="41">
        <v>3</v>
      </c>
      <c r="B9" s="414">
        <f>'Tab3 Sch Alloc'!B19</f>
        <v>0</v>
      </c>
      <c r="C9" s="415">
        <f>'Tab3 Sch Alloc'!C19</f>
        <v>0</v>
      </c>
      <c r="D9" s="310">
        <f>'Tab3 Sch Alloc'!D19</f>
        <v>0</v>
      </c>
      <c r="E9" s="416">
        <f>IF(L9=1,'Tab3 Sch Alloc'!E19,0)*K9</f>
        <v>0</v>
      </c>
      <c r="F9" s="411" t="e">
        <f t="shared" si="0"/>
        <v>#DIV/0!</v>
      </c>
      <c r="G9" s="311" t="s">
        <v>222</v>
      </c>
      <c r="H9" s="413">
        <f t="shared" si="3"/>
        <v>0</v>
      </c>
      <c r="K9" s="1">
        <f t="shared" si="1"/>
        <v>1</v>
      </c>
      <c r="L9" s="1">
        <f t="shared" si="2"/>
        <v>0</v>
      </c>
    </row>
    <row r="10" spans="1:15" x14ac:dyDescent="0.35">
      <c r="A10" s="41">
        <v>4</v>
      </c>
      <c r="B10" s="414">
        <f>'Tab3 Sch Alloc'!B20</f>
        <v>0</v>
      </c>
      <c r="C10" s="415">
        <f>'Tab3 Sch Alloc'!C20</f>
        <v>0</v>
      </c>
      <c r="D10" s="310">
        <f>'Tab3 Sch Alloc'!D20</f>
        <v>0</v>
      </c>
      <c r="E10" s="416">
        <f>IF(L10=1,'Tab3 Sch Alloc'!E20,0)*K10</f>
        <v>0</v>
      </c>
      <c r="F10" s="411" t="e">
        <f t="shared" si="0"/>
        <v>#DIV/0!</v>
      </c>
      <c r="G10" s="311" t="s">
        <v>222</v>
      </c>
      <c r="H10" s="413">
        <f t="shared" si="3"/>
        <v>0</v>
      </c>
      <c r="K10" s="1">
        <f t="shared" si="1"/>
        <v>1</v>
      </c>
      <c r="L10" s="1">
        <f t="shared" si="2"/>
        <v>0</v>
      </c>
    </row>
    <row r="11" spans="1:15" x14ac:dyDescent="0.35">
      <c r="A11" s="41">
        <v>5</v>
      </c>
      <c r="B11" s="414">
        <f>'Tab3 Sch Alloc'!B21</f>
        <v>0</v>
      </c>
      <c r="C11" s="415">
        <f>'Tab3 Sch Alloc'!C21</f>
        <v>0</v>
      </c>
      <c r="D11" s="310">
        <f>'Tab3 Sch Alloc'!D21</f>
        <v>0</v>
      </c>
      <c r="E11" s="416">
        <f>IF(L11=1,'Tab3 Sch Alloc'!E21,0)*K11</f>
        <v>0</v>
      </c>
      <c r="F11" s="411" t="e">
        <f t="shared" si="0"/>
        <v>#DIV/0!</v>
      </c>
      <c r="G11" s="311" t="s">
        <v>222</v>
      </c>
      <c r="H11" s="413">
        <f t="shared" si="3"/>
        <v>0</v>
      </c>
      <c r="K11" s="1">
        <f t="shared" si="1"/>
        <v>1</v>
      </c>
      <c r="L11" s="1">
        <f t="shared" si="2"/>
        <v>0</v>
      </c>
    </row>
    <row r="12" spans="1:15" x14ac:dyDescent="0.35">
      <c r="A12" s="41">
        <v>6</v>
      </c>
      <c r="B12" s="414">
        <f>'Tab3 Sch Alloc'!B22</f>
        <v>0</v>
      </c>
      <c r="C12" s="415">
        <f>'Tab3 Sch Alloc'!C22</f>
        <v>0</v>
      </c>
      <c r="D12" s="310">
        <f>'Tab3 Sch Alloc'!D22</f>
        <v>0</v>
      </c>
      <c r="E12" s="416">
        <f>IF(L12=1,'Tab3 Sch Alloc'!E22,0)*K12</f>
        <v>0</v>
      </c>
      <c r="F12" s="411" t="e">
        <f t="shared" si="0"/>
        <v>#DIV/0!</v>
      </c>
      <c r="G12" s="311" t="s">
        <v>222</v>
      </c>
      <c r="H12" s="413">
        <f t="shared" si="3"/>
        <v>0</v>
      </c>
      <c r="K12" s="1">
        <f t="shared" si="1"/>
        <v>1</v>
      </c>
      <c r="L12" s="1">
        <f t="shared" si="2"/>
        <v>0</v>
      </c>
    </row>
    <row r="13" spans="1:15" x14ac:dyDescent="0.35">
      <c r="A13" s="41">
        <v>7</v>
      </c>
      <c r="B13" s="414">
        <f>'Tab3 Sch Alloc'!B23</f>
        <v>0</v>
      </c>
      <c r="C13" s="415">
        <f>'Tab3 Sch Alloc'!C23</f>
        <v>0</v>
      </c>
      <c r="D13" s="310">
        <f>'Tab3 Sch Alloc'!D23</f>
        <v>0</v>
      </c>
      <c r="E13" s="416">
        <f>IF(L13=1,'Tab3 Sch Alloc'!E23,0)*K13</f>
        <v>0</v>
      </c>
      <c r="F13" s="411" t="e">
        <f t="shared" si="0"/>
        <v>#DIV/0!</v>
      </c>
      <c r="G13" s="311" t="s">
        <v>222</v>
      </c>
      <c r="H13" s="413">
        <f t="shared" si="3"/>
        <v>0</v>
      </c>
      <c r="K13" s="1">
        <f t="shared" si="1"/>
        <v>1</v>
      </c>
      <c r="L13" s="1">
        <f t="shared" si="2"/>
        <v>0</v>
      </c>
    </row>
    <row r="14" spans="1:15" x14ac:dyDescent="0.35">
      <c r="A14" s="41">
        <v>8</v>
      </c>
      <c r="B14" s="414">
        <f>'Tab3 Sch Alloc'!B24</f>
        <v>0</v>
      </c>
      <c r="C14" s="415">
        <f>'Tab3 Sch Alloc'!C24</f>
        <v>0</v>
      </c>
      <c r="D14" s="310">
        <f>'Tab3 Sch Alloc'!D24</f>
        <v>0</v>
      </c>
      <c r="E14" s="416">
        <f>IF(L14=1,'Tab3 Sch Alloc'!E24,0)*K14</f>
        <v>0</v>
      </c>
      <c r="F14" s="411" t="e">
        <f t="shared" si="0"/>
        <v>#DIV/0!</v>
      </c>
      <c r="G14" s="311" t="s">
        <v>222</v>
      </c>
      <c r="H14" s="413">
        <f t="shared" si="3"/>
        <v>0</v>
      </c>
      <c r="K14" s="1">
        <f t="shared" si="1"/>
        <v>1</v>
      </c>
      <c r="L14" s="1">
        <f t="shared" si="2"/>
        <v>0</v>
      </c>
    </row>
    <row r="15" spans="1:15" x14ac:dyDescent="0.35">
      <c r="A15" s="41">
        <v>9</v>
      </c>
      <c r="B15" s="414">
        <f>'Tab3 Sch Alloc'!B25</f>
        <v>0</v>
      </c>
      <c r="C15" s="415">
        <f>'Tab3 Sch Alloc'!C25</f>
        <v>0</v>
      </c>
      <c r="D15" s="310">
        <f>'Tab3 Sch Alloc'!D25</f>
        <v>0</v>
      </c>
      <c r="E15" s="416">
        <f>IF(L15=1,'Tab3 Sch Alloc'!E25,0)*K15</f>
        <v>0</v>
      </c>
      <c r="F15" s="411" t="e">
        <f t="shared" si="0"/>
        <v>#DIV/0!</v>
      </c>
      <c r="G15" s="311" t="s">
        <v>222</v>
      </c>
      <c r="H15" s="413">
        <f t="shared" si="3"/>
        <v>0</v>
      </c>
      <c r="K15" s="1">
        <f t="shared" si="1"/>
        <v>1</v>
      </c>
      <c r="L15" s="1">
        <f t="shared" si="2"/>
        <v>0</v>
      </c>
    </row>
    <row r="16" spans="1:15" x14ac:dyDescent="0.35">
      <c r="A16" s="41">
        <v>10</v>
      </c>
      <c r="B16" s="414">
        <f>'Tab3 Sch Alloc'!B26</f>
        <v>0</v>
      </c>
      <c r="C16" s="415">
        <f>'Tab3 Sch Alloc'!C26</f>
        <v>0</v>
      </c>
      <c r="D16" s="310">
        <f>'Tab3 Sch Alloc'!D26</f>
        <v>0</v>
      </c>
      <c r="E16" s="416">
        <f>IF(L16=1,'Tab3 Sch Alloc'!E26,0)*K16</f>
        <v>0</v>
      </c>
      <c r="F16" s="411" t="e">
        <f t="shared" si="0"/>
        <v>#DIV/0!</v>
      </c>
      <c r="G16" s="311" t="s">
        <v>222</v>
      </c>
      <c r="H16" s="413">
        <f t="shared" si="3"/>
        <v>0</v>
      </c>
      <c r="K16" s="1">
        <f t="shared" si="1"/>
        <v>1</v>
      </c>
      <c r="L16" s="1">
        <f t="shared" si="2"/>
        <v>0</v>
      </c>
    </row>
    <row r="17" spans="1:12" x14ac:dyDescent="0.35">
      <c r="A17" s="41">
        <v>11</v>
      </c>
      <c r="B17" s="414">
        <f>'Tab3 Sch Alloc'!B27</f>
        <v>0</v>
      </c>
      <c r="C17" s="415">
        <f>'Tab3 Sch Alloc'!C27</f>
        <v>0</v>
      </c>
      <c r="D17" s="310">
        <f>'Tab3 Sch Alloc'!D27</f>
        <v>0</v>
      </c>
      <c r="E17" s="416">
        <f>IF(L17=1,'Tab3 Sch Alloc'!E27,0)*K17</f>
        <v>0</v>
      </c>
      <c r="F17" s="411" t="e">
        <f t="shared" si="0"/>
        <v>#DIV/0!</v>
      </c>
      <c r="G17" s="311" t="s">
        <v>222</v>
      </c>
      <c r="H17" s="413">
        <f t="shared" si="3"/>
        <v>0</v>
      </c>
      <c r="K17" s="1">
        <f t="shared" si="1"/>
        <v>1</v>
      </c>
      <c r="L17" s="1">
        <f t="shared" si="2"/>
        <v>0</v>
      </c>
    </row>
    <row r="18" spans="1:12" x14ac:dyDescent="0.35">
      <c r="A18" s="41">
        <v>12</v>
      </c>
      <c r="B18" s="414">
        <f>'Tab3 Sch Alloc'!B28</f>
        <v>0</v>
      </c>
      <c r="C18" s="415">
        <f>'Tab3 Sch Alloc'!C28</f>
        <v>0</v>
      </c>
      <c r="D18" s="310">
        <f>'Tab3 Sch Alloc'!D28</f>
        <v>0</v>
      </c>
      <c r="E18" s="416">
        <f>IF(L18=1,'Tab3 Sch Alloc'!E28,0)*K18</f>
        <v>0</v>
      </c>
      <c r="F18" s="411" t="e">
        <f t="shared" si="0"/>
        <v>#DIV/0!</v>
      </c>
      <c r="G18" s="311" t="s">
        <v>222</v>
      </c>
      <c r="H18" s="413">
        <f t="shared" si="3"/>
        <v>0</v>
      </c>
      <c r="K18" s="1">
        <f t="shared" si="1"/>
        <v>1</v>
      </c>
      <c r="L18" s="1">
        <f t="shared" si="2"/>
        <v>0</v>
      </c>
    </row>
    <row r="19" spans="1:12" x14ac:dyDescent="0.35">
      <c r="A19" s="41">
        <v>13</v>
      </c>
      <c r="B19" s="414">
        <f>'Tab3 Sch Alloc'!B29</f>
        <v>0</v>
      </c>
      <c r="C19" s="415">
        <f>'Tab3 Sch Alloc'!C29</f>
        <v>0</v>
      </c>
      <c r="D19" s="310">
        <f>'Tab3 Sch Alloc'!D29</f>
        <v>0</v>
      </c>
      <c r="E19" s="416">
        <f>IF(L19=1,'Tab3 Sch Alloc'!E29,0)*K19</f>
        <v>0</v>
      </c>
      <c r="F19" s="411" t="e">
        <f t="shared" si="0"/>
        <v>#DIV/0!</v>
      </c>
      <c r="G19" s="311" t="s">
        <v>222</v>
      </c>
      <c r="H19" s="413">
        <f t="shared" si="3"/>
        <v>0</v>
      </c>
      <c r="K19" s="1">
        <f t="shared" si="1"/>
        <v>1</v>
      </c>
    </row>
    <row r="20" spans="1:12" x14ac:dyDescent="0.35">
      <c r="A20" s="41">
        <v>14</v>
      </c>
      <c r="B20" s="414">
        <f>'Tab3 Sch Alloc'!B30</f>
        <v>0</v>
      </c>
      <c r="C20" s="415">
        <f>'Tab3 Sch Alloc'!C30</f>
        <v>0</v>
      </c>
      <c r="D20" s="310">
        <f>'Tab3 Sch Alloc'!D30</f>
        <v>0</v>
      </c>
      <c r="E20" s="416">
        <f>IF(L20=1,'Tab3 Sch Alloc'!E30,0)*K20</f>
        <v>0</v>
      </c>
      <c r="F20" s="411" t="e">
        <f t="shared" si="0"/>
        <v>#DIV/0!</v>
      </c>
      <c r="G20" s="311" t="s">
        <v>222</v>
      </c>
      <c r="H20" s="413">
        <f t="shared" si="3"/>
        <v>0</v>
      </c>
      <c r="K20" s="1">
        <f t="shared" si="1"/>
        <v>1</v>
      </c>
    </row>
    <row r="21" spans="1:12" x14ac:dyDescent="0.35">
      <c r="A21" s="41">
        <v>15</v>
      </c>
      <c r="B21" s="414">
        <f>'Tab3 Sch Alloc'!B31</f>
        <v>0</v>
      </c>
      <c r="C21" s="415">
        <f>'Tab3 Sch Alloc'!C31</f>
        <v>0</v>
      </c>
      <c r="D21" s="310">
        <f>'Tab3 Sch Alloc'!D31</f>
        <v>0</v>
      </c>
      <c r="E21" s="416">
        <f>IF(L21=1,'Tab3 Sch Alloc'!E31,0)*K21</f>
        <v>0</v>
      </c>
      <c r="F21" s="411" t="e">
        <f t="shared" si="0"/>
        <v>#DIV/0!</v>
      </c>
      <c r="G21" s="311" t="s">
        <v>222</v>
      </c>
      <c r="H21" s="413">
        <f t="shared" si="3"/>
        <v>0</v>
      </c>
      <c r="K21" s="1">
        <f t="shared" si="1"/>
        <v>1</v>
      </c>
    </row>
    <row r="22" spans="1:12" x14ac:dyDescent="0.35">
      <c r="A22" s="41">
        <v>16</v>
      </c>
      <c r="B22" s="414">
        <f>'Tab3 Sch Alloc'!B32</f>
        <v>0</v>
      </c>
      <c r="C22" s="415">
        <f>'Tab3 Sch Alloc'!C32</f>
        <v>0</v>
      </c>
      <c r="D22" s="310">
        <f>'Tab3 Sch Alloc'!D32</f>
        <v>0</v>
      </c>
      <c r="E22" s="416">
        <f>IF(L22=1,'Tab3 Sch Alloc'!E32,0)*K22</f>
        <v>0</v>
      </c>
      <c r="F22" s="411" t="e">
        <f t="shared" si="0"/>
        <v>#DIV/0!</v>
      </c>
      <c r="G22" s="311" t="s">
        <v>222</v>
      </c>
      <c r="H22" s="413">
        <f t="shared" si="3"/>
        <v>0</v>
      </c>
      <c r="K22" s="1">
        <f t="shared" si="1"/>
        <v>1</v>
      </c>
    </row>
    <row r="23" spans="1:12" x14ac:dyDescent="0.35">
      <c r="A23" s="41">
        <v>17</v>
      </c>
      <c r="B23" s="414">
        <f>'Tab3 Sch Alloc'!B33</f>
        <v>0</v>
      </c>
      <c r="C23" s="415">
        <f>'Tab3 Sch Alloc'!C33</f>
        <v>0</v>
      </c>
      <c r="D23" s="310">
        <f>'Tab3 Sch Alloc'!D33</f>
        <v>0</v>
      </c>
      <c r="E23" s="416">
        <f>IF(L23=1,'Tab3 Sch Alloc'!E33,0)*K23</f>
        <v>0</v>
      </c>
      <c r="F23" s="411" t="e">
        <f t="shared" si="0"/>
        <v>#DIV/0!</v>
      </c>
      <c r="G23" s="311" t="s">
        <v>222</v>
      </c>
      <c r="H23" s="413">
        <f t="shared" si="3"/>
        <v>0</v>
      </c>
      <c r="K23" s="1">
        <f t="shared" si="1"/>
        <v>1</v>
      </c>
    </row>
    <row r="24" spans="1:12" x14ac:dyDescent="0.35">
      <c r="A24" s="41">
        <v>18</v>
      </c>
      <c r="B24" s="414">
        <f>'Tab3 Sch Alloc'!B34</f>
        <v>0</v>
      </c>
      <c r="C24" s="415">
        <f>'Tab3 Sch Alloc'!C34</f>
        <v>0</v>
      </c>
      <c r="D24" s="310">
        <f>'Tab3 Sch Alloc'!D34</f>
        <v>0</v>
      </c>
      <c r="E24" s="416">
        <f>IF(L24=1,'Tab3 Sch Alloc'!E34,0)*K24</f>
        <v>0</v>
      </c>
      <c r="F24" s="411" t="e">
        <f t="shared" si="0"/>
        <v>#DIV/0!</v>
      </c>
      <c r="G24" s="311" t="s">
        <v>222</v>
      </c>
      <c r="H24" s="413">
        <f t="shared" si="3"/>
        <v>0</v>
      </c>
      <c r="K24" s="1">
        <f t="shared" si="1"/>
        <v>1</v>
      </c>
    </row>
    <row r="25" spans="1:12" x14ac:dyDescent="0.35">
      <c r="A25" s="41">
        <v>19</v>
      </c>
      <c r="B25" s="414">
        <f>'Tab3 Sch Alloc'!B35</f>
        <v>0</v>
      </c>
      <c r="C25" s="415">
        <f>'Tab3 Sch Alloc'!C35</f>
        <v>0</v>
      </c>
      <c r="D25" s="310">
        <f>'Tab3 Sch Alloc'!D35</f>
        <v>0</v>
      </c>
      <c r="E25" s="416">
        <f>IF(L25=1,'Tab3 Sch Alloc'!E35,0)*K25</f>
        <v>0</v>
      </c>
      <c r="F25" s="411" t="e">
        <f t="shared" si="0"/>
        <v>#DIV/0!</v>
      </c>
      <c r="G25" s="311" t="s">
        <v>222</v>
      </c>
      <c r="H25" s="413">
        <f t="shared" si="3"/>
        <v>0</v>
      </c>
      <c r="K25" s="1">
        <f t="shared" si="1"/>
        <v>1</v>
      </c>
    </row>
    <row r="26" spans="1:12" x14ac:dyDescent="0.35">
      <c r="A26" s="41">
        <v>20</v>
      </c>
      <c r="B26" s="414">
        <f>'Tab3 Sch Alloc'!B36</f>
        <v>0</v>
      </c>
      <c r="C26" s="415">
        <f>'Tab3 Sch Alloc'!C36</f>
        <v>0</v>
      </c>
      <c r="D26" s="310">
        <f>'Tab3 Sch Alloc'!D36</f>
        <v>0</v>
      </c>
      <c r="E26" s="416">
        <f>IF(L26=1,'Tab3 Sch Alloc'!E36,0)*K26</f>
        <v>0</v>
      </c>
      <c r="F26" s="411" t="e">
        <f t="shared" si="0"/>
        <v>#DIV/0!</v>
      </c>
      <c r="G26" s="311" t="s">
        <v>222</v>
      </c>
      <c r="H26" s="413">
        <f t="shared" si="3"/>
        <v>0</v>
      </c>
      <c r="K26" s="1">
        <f t="shared" si="1"/>
        <v>1</v>
      </c>
    </row>
    <row r="27" spans="1:12" x14ac:dyDescent="0.35">
      <c r="A27" s="41">
        <v>21</v>
      </c>
      <c r="B27" s="414">
        <f>'Tab3 Sch Alloc'!B37</f>
        <v>0</v>
      </c>
      <c r="C27" s="415">
        <f>'Tab3 Sch Alloc'!C37</f>
        <v>0</v>
      </c>
      <c r="D27" s="310">
        <f>'Tab3 Sch Alloc'!D37</f>
        <v>0</v>
      </c>
      <c r="E27" s="416">
        <f>IF(L27=1,'Tab3 Sch Alloc'!E37,0)*K27</f>
        <v>0</v>
      </c>
      <c r="F27" s="411" t="e">
        <f t="shared" si="0"/>
        <v>#DIV/0!</v>
      </c>
      <c r="G27" s="311" t="s">
        <v>222</v>
      </c>
      <c r="H27" s="413">
        <f t="shared" si="3"/>
        <v>0</v>
      </c>
      <c r="K27" s="1">
        <f t="shared" si="1"/>
        <v>1</v>
      </c>
    </row>
    <row r="28" spans="1:12" x14ac:dyDescent="0.35">
      <c r="A28" s="41">
        <v>22</v>
      </c>
      <c r="B28" s="414">
        <f>'Tab3 Sch Alloc'!B38</f>
        <v>0</v>
      </c>
      <c r="C28" s="415">
        <f>'Tab3 Sch Alloc'!C38</f>
        <v>0</v>
      </c>
      <c r="D28" s="310">
        <f>'Tab3 Sch Alloc'!D38</f>
        <v>0</v>
      </c>
      <c r="E28" s="416">
        <f>IF(L28=1,'Tab3 Sch Alloc'!E38,0)*K28</f>
        <v>0</v>
      </c>
      <c r="F28" s="411" t="e">
        <f t="shared" si="0"/>
        <v>#DIV/0!</v>
      </c>
      <c r="G28" s="311" t="s">
        <v>222</v>
      </c>
      <c r="H28" s="413">
        <f t="shared" si="3"/>
        <v>0</v>
      </c>
      <c r="K28" s="1">
        <f t="shared" si="1"/>
        <v>1</v>
      </c>
    </row>
    <row r="29" spans="1:12" x14ac:dyDescent="0.35">
      <c r="A29" s="41">
        <v>23</v>
      </c>
      <c r="B29" s="414">
        <f>'Tab3 Sch Alloc'!B39</f>
        <v>0</v>
      </c>
      <c r="C29" s="415">
        <f>'Tab3 Sch Alloc'!C39</f>
        <v>0</v>
      </c>
      <c r="D29" s="310">
        <f>'Tab3 Sch Alloc'!D39</f>
        <v>0</v>
      </c>
      <c r="E29" s="416">
        <f>IF(L29=1,'Tab3 Sch Alloc'!E39,0)*K29</f>
        <v>0</v>
      </c>
      <c r="F29" s="411" t="e">
        <f t="shared" si="0"/>
        <v>#DIV/0!</v>
      </c>
      <c r="G29" s="311" t="s">
        <v>222</v>
      </c>
      <c r="H29" s="413">
        <f t="shared" si="3"/>
        <v>0</v>
      </c>
      <c r="K29" s="1">
        <f t="shared" si="1"/>
        <v>1</v>
      </c>
    </row>
    <row r="30" spans="1:12" x14ac:dyDescent="0.35">
      <c r="A30" s="41">
        <v>24</v>
      </c>
      <c r="B30" s="414">
        <f>'Tab3 Sch Alloc'!B40</f>
        <v>0</v>
      </c>
      <c r="C30" s="415">
        <f>'Tab3 Sch Alloc'!C40</f>
        <v>0</v>
      </c>
      <c r="D30" s="310">
        <f>'Tab3 Sch Alloc'!D40</f>
        <v>0</v>
      </c>
      <c r="E30" s="416">
        <f>IF(L30=1,'Tab3 Sch Alloc'!E40,0)*K30</f>
        <v>0</v>
      </c>
      <c r="F30" s="411" t="e">
        <f t="shared" si="0"/>
        <v>#DIV/0!</v>
      </c>
      <c r="G30" s="311" t="s">
        <v>222</v>
      </c>
      <c r="H30" s="413">
        <f t="shared" si="3"/>
        <v>0</v>
      </c>
      <c r="K30" s="1">
        <f t="shared" si="1"/>
        <v>1</v>
      </c>
    </row>
    <row r="31" spans="1:12" x14ac:dyDescent="0.35">
      <c r="A31" s="41">
        <v>25</v>
      </c>
      <c r="B31" s="414">
        <f>'Tab3 Sch Alloc'!B41</f>
        <v>0</v>
      </c>
      <c r="C31" s="415">
        <f>'Tab3 Sch Alloc'!C41</f>
        <v>0</v>
      </c>
      <c r="D31" s="310">
        <f>'Tab3 Sch Alloc'!D41</f>
        <v>0</v>
      </c>
      <c r="E31" s="416">
        <f>IF(L31=1,'Tab3 Sch Alloc'!E41,0)*K31</f>
        <v>0</v>
      </c>
      <c r="F31" s="411" t="e">
        <f t="shared" si="0"/>
        <v>#DIV/0!</v>
      </c>
      <c r="G31" s="311" t="s">
        <v>222</v>
      </c>
      <c r="H31" s="413">
        <f t="shared" si="3"/>
        <v>0</v>
      </c>
      <c r="K31" s="1">
        <f t="shared" si="1"/>
        <v>1</v>
      </c>
    </row>
    <row r="32" spans="1:12" x14ac:dyDescent="0.35">
      <c r="A32" s="41">
        <v>26</v>
      </c>
      <c r="B32" s="414">
        <f>'Tab3 Sch Alloc'!B42</f>
        <v>0</v>
      </c>
      <c r="C32" s="415">
        <f>'Tab3 Sch Alloc'!C42</f>
        <v>0</v>
      </c>
      <c r="D32" s="310">
        <f>'Tab3 Sch Alloc'!D42</f>
        <v>0</v>
      </c>
      <c r="E32" s="416">
        <f>IF(L32=1,'Tab3 Sch Alloc'!E42,0)*K32</f>
        <v>0</v>
      </c>
      <c r="F32" s="411" t="e">
        <f t="shared" si="0"/>
        <v>#DIV/0!</v>
      </c>
      <c r="G32" s="311" t="s">
        <v>222</v>
      </c>
      <c r="H32" s="413">
        <f t="shared" si="3"/>
        <v>0</v>
      </c>
      <c r="K32" s="1">
        <f t="shared" si="1"/>
        <v>1</v>
      </c>
    </row>
    <row r="33" spans="1:11" x14ac:dyDescent="0.35">
      <c r="A33" s="41">
        <v>27</v>
      </c>
      <c r="B33" s="414">
        <f>'Tab3 Sch Alloc'!B43</f>
        <v>0</v>
      </c>
      <c r="C33" s="415">
        <f>'Tab3 Sch Alloc'!C43</f>
        <v>0</v>
      </c>
      <c r="D33" s="310">
        <f>'Tab3 Sch Alloc'!D43</f>
        <v>0</v>
      </c>
      <c r="E33" s="416">
        <f>IF(L33=1,'Tab3 Sch Alloc'!E43,0)*K33</f>
        <v>0</v>
      </c>
      <c r="F33" s="411" t="e">
        <f t="shared" si="0"/>
        <v>#DIV/0!</v>
      </c>
      <c r="G33" s="311" t="s">
        <v>222</v>
      </c>
      <c r="H33" s="413">
        <f t="shared" si="3"/>
        <v>0</v>
      </c>
      <c r="K33" s="1">
        <f t="shared" si="1"/>
        <v>1</v>
      </c>
    </row>
    <row r="34" spans="1:11" x14ac:dyDescent="0.35">
      <c r="A34" s="41">
        <v>28</v>
      </c>
      <c r="B34" s="414">
        <f>'Tab3 Sch Alloc'!B44</f>
        <v>0</v>
      </c>
      <c r="C34" s="415">
        <f>'Tab3 Sch Alloc'!C44</f>
        <v>0</v>
      </c>
      <c r="D34" s="310">
        <f>'Tab3 Sch Alloc'!D44</f>
        <v>0</v>
      </c>
      <c r="E34" s="416">
        <f>IF(L34=1,'Tab3 Sch Alloc'!E44,0)*K34</f>
        <v>0</v>
      </c>
      <c r="F34" s="411" t="e">
        <f t="shared" si="0"/>
        <v>#DIV/0!</v>
      </c>
      <c r="G34" s="311" t="s">
        <v>222</v>
      </c>
      <c r="H34" s="413">
        <f t="shared" si="3"/>
        <v>0</v>
      </c>
      <c r="K34" s="1">
        <f t="shared" si="1"/>
        <v>1</v>
      </c>
    </row>
    <row r="35" spans="1:11" x14ac:dyDescent="0.35">
      <c r="A35" s="41">
        <v>29</v>
      </c>
      <c r="B35" s="414">
        <f>'Tab3 Sch Alloc'!B45</f>
        <v>0</v>
      </c>
      <c r="C35" s="415">
        <f>'Tab3 Sch Alloc'!C45</f>
        <v>0</v>
      </c>
      <c r="D35" s="310">
        <f>'Tab3 Sch Alloc'!D45</f>
        <v>0</v>
      </c>
      <c r="E35" s="416">
        <f>IF(L35=1,'Tab3 Sch Alloc'!E45,0)*K35</f>
        <v>0</v>
      </c>
      <c r="F35" s="411" t="e">
        <f t="shared" si="0"/>
        <v>#DIV/0!</v>
      </c>
      <c r="G35" s="311" t="s">
        <v>222</v>
      </c>
      <c r="H35" s="413">
        <f t="shared" si="3"/>
        <v>0</v>
      </c>
      <c r="K35" s="1">
        <f t="shared" si="1"/>
        <v>1</v>
      </c>
    </row>
    <row r="36" spans="1:11" x14ac:dyDescent="0.35">
      <c r="A36" s="41">
        <v>30</v>
      </c>
      <c r="B36" s="414">
        <f>'Tab3 Sch Alloc'!B46</f>
        <v>0</v>
      </c>
      <c r="C36" s="415">
        <f>'Tab3 Sch Alloc'!C46</f>
        <v>0</v>
      </c>
      <c r="D36" s="310">
        <f>'Tab3 Sch Alloc'!D46</f>
        <v>0</v>
      </c>
      <c r="E36" s="416">
        <f>IF(L36=1,'Tab3 Sch Alloc'!E46,0)*K36</f>
        <v>0</v>
      </c>
      <c r="F36" s="411" t="e">
        <f t="shared" si="0"/>
        <v>#DIV/0!</v>
      </c>
      <c r="G36" s="311" t="s">
        <v>222</v>
      </c>
      <c r="H36" s="413">
        <f t="shared" si="3"/>
        <v>0</v>
      </c>
      <c r="K36" s="1">
        <f t="shared" si="1"/>
        <v>1</v>
      </c>
    </row>
    <row r="37" spans="1:11" x14ac:dyDescent="0.35">
      <c r="A37" s="41">
        <v>31</v>
      </c>
      <c r="B37" s="414">
        <f>'Tab3 Sch Alloc'!B47</f>
        <v>0</v>
      </c>
      <c r="C37" s="415">
        <f>'Tab3 Sch Alloc'!C47</f>
        <v>0</v>
      </c>
      <c r="D37" s="310">
        <f>'Tab3 Sch Alloc'!D47</f>
        <v>0</v>
      </c>
      <c r="E37" s="416">
        <f>IF(L37=1,'Tab3 Sch Alloc'!E47,0)*K37</f>
        <v>0</v>
      </c>
      <c r="F37" s="411" t="e">
        <f t="shared" si="0"/>
        <v>#DIV/0!</v>
      </c>
      <c r="G37" s="311" t="s">
        <v>222</v>
      </c>
      <c r="H37" s="413">
        <f t="shared" si="3"/>
        <v>0</v>
      </c>
      <c r="K37" s="1">
        <f t="shared" si="1"/>
        <v>1</v>
      </c>
    </row>
    <row r="38" spans="1:11" x14ac:dyDescent="0.35">
      <c r="A38" s="41">
        <v>32</v>
      </c>
      <c r="B38" s="414">
        <f>'Tab3 Sch Alloc'!B48</f>
        <v>0</v>
      </c>
      <c r="C38" s="415">
        <f>'Tab3 Sch Alloc'!C48</f>
        <v>0</v>
      </c>
      <c r="D38" s="310">
        <f>'Tab3 Sch Alloc'!D48</f>
        <v>0</v>
      </c>
      <c r="E38" s="416">
        <f>IF(L38=1,'Tab3 Sch Alloc'!E48,0)*K38</f>
        <v>0</v>
      </c>
      <c r="F38" s="411" t="e">
        <f t="shared" si="0"/>
        <v>#DIV/0!</v>
      </c>
      <c r="G38" s="311" t="s">
        <v>222</v>
      </c>
      <c r="H38" s="413">
        <f t="shared" si="3"/>
        <v>0</v>
      </c>
      <c r="K38" s="1">
        <f t="shared" si="1"/>
        <v>1</v>
      </c>
    </row>
    <row r="39" spans="1:11" x14ac:dyDescent="0.35">
      <c r="A39" s="41">
        <v>33</v>
      </c>
      <c r="B39" s="414">
        <f>'Tab3 Sch Alloc'!B49</f>
        <v>0</v>
      </c>
      <c r="C39" s="415">
        <f>'Tab3 Sch Alloc'!C49</f>
        <v>0</v>
      </c>
      <c r="D39" s="310">
        <f>'Tab3 Sch Alloc'!D49</f>
        <v>0</v>
      </c>
      <c r="E39" s="416">
        <f>IF(L39=1,'Tab3 Sch Alloc'!E49,0)*K39</f>
        <v>0</v>
      </c>
      <c r="F39" s="411" t="e">
        <f t="shared" ref="F39:F70" si="4">IF(COUNT(E39)=1,F$2*(E39/E$4),"")</f>
        <v>#DIV/0!</v>
      </c>
      <c r="G39" s="311" t="s">
        <v>222</v>
      </c>
      <c r="H39" s="413">
        <f t="shared" si="3"/>
        <v>0</v>
      </c>
      <c r="K39" s="1">
        <f t="shared" ref="K39:K70" si="5">IF(G39="INCLUDE",1,0)</f>
        <v>1</v>
      </c>
    </row>
    <row r="40" spans="1:11" x14ac:dyDescent="0.35">
      <c r="A40" s="41">
        <v>34</v>
      </c>
      <c r="B40" s="414">
        <f>'Tab3 Sch Alloc'!B50</f>
        <v>0</v>
      </c>
      <c r="C40" s="415">
        <f>'Tab3 Sch Alloc'!C50</f>
        <v>0</v>
      </c>
      <c r="D40" s="310">
        <f>'Tab3 Sch Alloc'!D50</f>
        <v>0</v>
      </c>
      <c r="E40" s="416">
        <f>IF(L40=1,'Tab3 Sch Alloc'!E50,0)*K40</f>
        <v>0</v>
      </c>
      <c r="F40" s="411" t="e">
        <f t="shared" si="4"/>
        <v>#DIV/0!</v>
      </c>
      <c r="G40" s="311" t="s">
        <v>222</v>
      </c>
      <c r="H40" s="413">
        <f t="shared" si="3"/>
        <v>0</v>
      </c>
      <c r="K40" s="1">
        <f t="shared" si="5"/>
        <v>1</v>
      </c>
    </row>
    <row r="41" spans="1:11" x14ac:dyDescent="0.35">
      <c r="A41" s="41">
        <v>35</v>
      </c>
      <c r="B41" s="414">
        <f>'Tab3 Sch Alloc'!B51</f>
        <v>0</v>
      </c>
      <c r="C41" s="415">
        <f>'Tab3 Sch Alloc'!C51</f>
        <v>0</v>
      </c>
      <c r="D41" s="310">
        <f>'Tab3 Sch Alloc'!D51</f>
        <v>0</v>
      </c>
      <c r="E41" s="416">
        <f>IF(L41=1,'Tab3 Sch Alloc'!E51,0)*K41</f>
        <v>0</v>
      </c>
      <c r="F41" s="411" t="e">
        <f t="shared" si="4"/>
        <v>#DIV/0!</v>
      </c>
      <c r="G41" s="311" t="s">
        <v>222</v>
      </c>
      <c r="H41" s="413">
        <f t="shared" si="3"/>
        <v>0</v>
      </c>
      <c r="K41" s="1">
        <f t="shared" si="5"/>
        <v>1</v>
      </c>
    </row>
    <row r="42" spans="1:11" x14ac:dyDescent="0.35">
      <c r="A42" s="41">
        <v>36</v>
      </c>
      <c r="B42" s="414">
        <f>'Tab3 Sch Alloc'!B52</f>
        <v>0</v>
      </c>
      <c r="C42" s="415">
        <f>'Tab3 Sch Alloc'!C52</f>
        <v>0</v>
      </c>
      <c r="D42" s="310">
        <f>'Tab3 Sch Alloc'!D52</f>
        <v>0</v>
      </c>
      <c r="E42" s="416">
        <f>IF(L42=1,'Tab3 Sch Alloc'!E52,0)*K42</f>
        <v>0</v>
      </c>
      <c r="F42" s="411" t="e">
        <f t="shared" si="4"/>
        <v>#DIV/0!</v>
      </c>
      <c r="G42" s="311" t="s">
        <v>222</v>
      </c>
      <c r="H42" s="413">
        <f t="shared" si="3"/>
        <v>0</v>
      </c>
      <c r="K42" s="1">
        <f t="shared" si="5"/>
        <v>1</v>
      </c>
    </row>
    <row r="43" spans="1:11" x14ac:dyDescent="0.35">
      <c r="A43" s="41">
        <v>37</v>
      </c>
      <c r="B43" s="414">
        <f>'Tab3 Sch Alloc'!B53</f>
        <v>0</v>
      </c>
      <c r="C43" s="415">
        <f>'Tab3 Sch Alloc'!C53</f>
        <v>0</v>
      </c>
      <c r="D43" s="310">
        <f>'Tab3 Sch Alloc'!D53</f>
        <v>0</v>
      </c>
      <c r="E43" s="416">
        <f>IF(L43=1,'Tab3 Sch Alloc'!E53,0)*K43</f>
        <v>0</v>
      </c>
      <c r="F43" s="411" t="e">
        <f t="shared" si="4"/>
        <v>#DIV/0!</v>
      </c>
      <c r="G43" s="311" t="s">
        <v>222</v>
      </c>
      <c r="H43" s="413">
        <f t="shared" si="3"/>
        <v>0</v>
      </c>
      <c r="K43" s="1">
        <f t="shared" si="5"/>
        <v>1</v>
      </c>
    </row>
    <row r="44" spans="1:11" x14ac:dyDescent="0.35">
      <c r="A44" s="41">
        <v>38</v>
      </c>
      <c r="B44" s="414">
        <f>'Tab3 Sch Alloc'!B54</f>
        <v>0</v>
      </c>
      <c r="C44" s="415">
        <f>'Tab3 Sch Alloc'!C54</f>
        <v>0</v>
      </c>
      <c r="D44" s="310">
        <f>'Tab3 Sch Alloc'!D54</f>
        <v>0</v>
      </c>
      <c r="E44" s="416">
        <f>IF(L44=1,'Tab3 Sch Alloc'!E54,0)*K44</f>
        <v>0</v>
      </c>
      <c r="F44" s="411" t="e">
        <f t="shared" si="4"/>
        <v>#DIV/0!</v>
      </c>
      <c r="G44" s="311" t="s">
        <v>222</v>
      </c>
      <c r="H44" s="413">
        <f t="shared" si="3"/>
        <v>0</v>
      </c>
      <c r="K44" s="1">
        <f t="shared" si="5"/>
        <v>1</v>
      </c>
    </row>
    <row r="45" spans="1:11" x14ac:dyDescent="0.35">
      <c r="A45" s="41">
        <v>39</v>
      </c>
      <c r="B45" s="414">
        <f>'Tab3 Sch Alloc'!B55</f>
        <v>0</v>
      </c>
      <c r="C45" s="415">
        <f>'Tab3 Sch Alloc'!C55</f>
        <v>0</v>
      </c>
      <c r="D45" s="310">
        <f>'Tab3 Sch Alloc'!D55</f>
        <v>0</v>
      </c>
      <c r="E45" s="416">
        <f>IF(L45=1,'Tab3 Sch Alloc'!E55,0)*K45</f>
        <v>0</v>
      </c>
      <c r="F45" s="411" t="e">
        <f t="shared" si="4"/>
        <v>#DIV/0!</v>
      </c>
      <c r="G45" s="311" t="s">
        <v>222</v>
      </c>
      <c r="H45" s="413">
        <f t="shared" si="3"/>
        <v>0</v>
      </c>
      <c r="K45" s="1">
        <f t="shared" si="5"/>
        <v>1</v>
      </c>
    </row>
    <row r="46" spans="1:11" x14ac:dyDescent="0.35">
      <c r="A46" s="41">
        <v>40</v>
      </c>
      <c r="B46" s="414">
        <f>'Tab3 Sch Alloc'!B56</f>
        <v>0</v>
      </c>
      <c r="C46" s="415">
        <f>'Tab3 Sch Alloc'!C56</f>
        <v>0</v>
      </c>
      <c r="D46" s="310">
        <f>'Tab3 Sch Alloc'!D56</f>
        <v>0</v>
      </c>
      <c r="E46" s="416">
        <f>IF(L46=1,'Tab3 Sch Alloc'!E56,0)*K46</f>
        <v>0</v>
      </c>
      <c r="F46" s="411" t="e">
        <f t="shared" si="4"/>
        <v>#DIV/0!</v>
      </c>
      <c r="G46" s="311" t="s">
        <v>222</v>
      </c>
      <c r="H46" s="413">
        <f t="shared" si="3"/>
        <v>0</v>
      </c>
      <c r="K46" s="1">
        <f t="shared" si="5"/>
        <v>1</v>
      </c>
    </row>
    <row r="47" spans="1:11" x14ac:dyDescent="0.35">
      <c r="A47" s="41">
        <v>41</v>
      </c>
      <c r="B47" s="414">
        <f>'Tab3 Sch Alloc'!B57</f>
        <v>0</v>
      </c>
      <c r="C47" s="415">
        <f>'Tab3 Sch Alloc'!C57</f>
        <v>0</v>
      </c>
      <c r="D47" s="310">
        <f>'Tab3 Sch Alloc'!D57</f>
        <v>0</v>
      </c>
      <c r="E47" s="416">
        <f>IF(L47=1,'Tab3 Sch Alloc'!E57,0)*K47</f>
        <v>0</v>
      </c>
      <c r="F47" s="411" t="e">
        <f t="shared" si="4"/>
        <v>#DIV/0!</v>
      </c>
      <c r="G47" s="311" t="s">
        <v>222</v>
      </c>
      <c r="H47" s="413">
        <f t="shared" si="3"/>
        <v>0</v>
      </c>
      <c r="K47" s="1">
        <f t="shared" si="5"/>
        <v>1</v>
      </c>
    </row>
    <row r="48" spans="1:11" x14ac:dyDescent="0.35">
      <c r="A48" s="41">
        <v>42</v>
      </c>
      <c r="B48" s="414">
        <f>'Tab3 Sch Alloc'!B58</f>
        <v>0</v>
      </c>
      <c r="C48" s="415">
        <f>'Tab3 Sch Alloc'!C58</f>
        <v>0</v>
      </c>
      <c r="D48" s="310">
        <f>'Tab3 Sch Alloc'!D58</f>
        <v>0</v>
      </c>
      <c r="E48" s="416">
        <f>IF(L48=1,'Tab3 Sch Alloc'!E58,0)*K48</f>
        <v>0</v>
      </c>
      <c r="F48" s="411" t="e">
        <f t="shared" si="4"/>
        <v>#DIV/0!</v>
      </c>
      <c r="G48" s="311" t="s">
        <v>222</v>
      </c>
      <c r="H48" s="413">
        <f t="shared" si="3"/>
        <v>0</v>
      </c>
      <c r="K48" s="1">
        <f t="shared" si="5"/>
        <v>1</v>
      </c>
    </row>
    <row r="49" spans="1:11" x14ac:dyDescent="0.35">
      <c r="A49" s="41">
        <v>43</v>
      </c>
      <c r="B49" s="414">
        <f>'Tab3 Sch Alloc'!B59</f>
        <v>0</v>
      </c>
      <c r="C49" s="415">
        <f>'Tab3 Sch Alloc'!C59</f>
        <v>0</v>
      </c>
      <c r="D49" s="310">
        <f>'Tab3 Sch Alloc'!D59</f>
        <v>0</v>
      </c>
      <c r="E49" s="416">
        <f>IF(L49=1,'Tab3 Sch Alloc'!E59,0)*K49</f>
        <v>0</v>
      </c>
      <c r="F49" s="411" t="e">
        <f t="shared" si="4"/>
        <v>#DIV/0!</v>
      </c>
      <c r="G49" s="311" t="s">
        <v>222</v>
      </c>
      <c r="H49" s="413">
        <f t="shared" si="3"/>
        <v>0</v>
      </c>
      <c r="K49" s="1">
        <f t="shared" si="5"/>
        <v>1</v>
      </c>
    </row>
    <row r="50" spans="1:11" x14ac:dyDescent="0.35">
      <c r="A50" s="41">
        <v>44</v>
      </c>
      <c r="B50" s="414">
        <f>'Tab3 Sch Alloc'!B60</f>
        <v>0</v>
      </c>
      <c r="C50" s="415">
        <f>'Tab3 Sch Alloc'!C60</f>
        <v>0</v>
      </c>
      <c r="D50" s="310">
        <f>'Tab3 Sch Alloc'!D60</f>
        <v>0</v>
      </c>
      <c r="E50" s="416">
        <f>IF(L50=1,'Tab3 Sch Alloc'!E60,0)*K50</f>
        <v>0</v>
      </c>
      <c r="F50" s="411" t="e">
        <f t="shared" si="4"/>
        <v>#DIV/0!</v>
      </c>
      <c r="G50" s="311" t="s">
        <v>222</v>
      </c>
      <c r="H50" s="413">
        <f t="shared" si="3"/>
        <v>0</v>
      </c>
      <c r="K50" s="1">
        <f t="shared" si="5"/>
        <v>1</v>
      </c>
    </row>
    <row r="51" spans="1:11" x14ac:dyDescent="0.35">
      <c r="A51" s="41">
        <v>45</v>
      </c>
      <c r="B51" s="414">
        <f>'Tab3 Sch Alloc'!B61</f>
        <v>0</v>
      </c>
      <c r="C51" s="415">
        <f>'Tab3 Sch Alloc'!C61</f>
        <v>0</v>
      </c>
      <c r="D51" s="310">
        <f>'Tab3 Sch Alloc'!D61</f>
        <v>0</v>
      </c>
      <c r="E51" s="416">
        <f>IF(L51=1,'Tab3 Sch Alloc'!E61,0)*K51</f>
        <v>0</v>
      </c>
      <c r="F51" s="411" t="e">
        <f t="shared" si="4"/>
        <v>#DIV/0!</v>
      </c>
      <c r="G51" s="311" t="s">
        <v>222</v>
      </c>
      <c r="H51" s="413">
        <f t="shared" si="3"/>
        <v>0</v>
      </c>
      <c r="K51" s="1">
        <f t="shared" si="5"/>
        <v>1</v>
      </c>
    </row>
    <row r="52" spans="1:11" x14ac:dyDescent="0.35">
      <c r="A52" s="41">
        <v>46</v>
      </c>
      <c r="B52" s="414">
        <f>'Tab3 Sch Alloc'!B62</f>
        <v>0</v>
      </c>
      <c r="C52" s="415">
        <f>'Tab3 Sch Alloc'!C62</f>
        <v>0</v>
      </c>
      <c r="D52" s="310">
        <f>'Tab3 Sch Alloc'!D62</f>
        <v>0</v>
      </c>
      <c r="E52" s="416">
        <f>IF(L52=1,'Tab3 Sch Alloc'!E62,0)*K52</f>
        <v>0</v>
      </c>
      <c r="F52" s="411" t="e">
        <f t="shared" si="4"/>
        <v>#DIV/0!</v>
      </c>
      <c r="G52" s="311" t="s">
        <v>222</v>
      </c>
      <c r="H52" s="413">
        <f t="shared" si="3"/>
        <v>0</v>
      </c>
      <c r="K52" s="1">
        <f t="shared" si="5"/>
        <v>1</v>
      </c>
    </row>
    <row r="53" spans="1:11" x14ac:dyDescent="0.35">
      <c r="A53" s="41">
        <v>47</v>
      </c>
      <c r="B53" s="414">
        <f>'Tab3 Sch Alloc'!B63</f>
        <v>0</v>
      </c>
      <c r="C53" s="415">
        <f>'Tab3 Sch Alloc'!C63</f>
        <v>0</v>
      </c>
      <c r="D53" s="310">
        <f>'Tab3 Sch Alloc'!D63</f>
        <v>0</v>
      </c>
      <c r="E53" s="416">
        <f>IF(L53=1,'Tab3 Sch Alloc'!E63,0)*K53</f>
        <v>0</v>
      </c>
      <c r="F53" s="411" t="e">
        <f t="shared" si="4"/>
        <v>#DIV/0!</v>
      </c>
      <c r="G53" s="311" t="s">
        <v>222</v>
      </c>
      <c r="H53" s="413">
        <f t="shared" si="3"/>
        <v>0</v>
      </c>
      <c r="K53" s="1">
        <f t="shared" si="5"/>
        <v>1</v>
      </c>
    </row>
    <row r="54" spans="1:11" x14ac:dyDescent="0.35">
      <c r="A54" s="41">
        <v>48</v>
      </c>
      <c r="B54" s="414">
        <f>'Tab3 Sch Alloc'!B64</f>
        <v>0</v>
      </c>
      <c r="C54" s="415">
        <f>'Tab3 Sch Alloc'!C64</f>
        <v>0</v>
      </c>
      <c r="D54" s="310">
        <f>'Tab3 Sch Alloc'!D64</f>
        <v>0</v>
      </c>
      <c r="E54" s="416">
        <f>IF(L54=1,'Tab3 Sch Alloc'!E64,0)*K54</f>
        <v>0</v>
      </c>
      <c r="F54" s="411" t="e">
        <f t="shared" si="4"/>
        <v>#DIV/0!</v>
      </c>
      <c r="G54" s="311" t="s">
        <v>222</v>
      </c>
      <c r="H54" s="413">
        <f t="shared" si="3"/>
        <v>0</v>
      </c>
      <c r="K54" s="1">
        <f t="shared" si="5"/>
        <v>1</v>
      </c>
    </row>
    <row r="55" spans="1:11" x14ac:dyDescent="0.35">
      <c r="A55" s="41">
        <v>49</v>
      </c>
      <c r="B55" s="414">
        <f>'Tab3 Sch Alloc'!B65</f>
        <v>0</v>
      </c>
      <c r="C55" s="415">
        <f>'Tab3 Sch Alloc'!C65</f>
        <v>0</v>
      </c>
      <c r="D55" s="310">
        <f>'Tab3 Sch Alloc'!D65</f>
        <v>0</v>
      </c>
      <c r="E55" s="416">
        <f>IF(L55=1,'Tab3 Sch Alloc'!E65,0)*K55</f>
        <v>0</v>
      </c>
      <c r="F55" s="411" t="e">
        <f t="shared" si="4"/>
        <v>#DIV/0!</v>
      </c>
      <c r="G55" s="311" t="s">
        <v>222</v>
      </c>
      <c r="H55" s="413">
        <f t="shared" si="3"/>
        <v>0</v>
      </c>
      <c r="K55" s="1">
        <f t="shared" si="5"/>
        <v>1</v>
      </c>
    </row>
    <row r="56" spans="1:11" x14ac:dyDescent="0.35">
      <c r="A56" s="41">
        <v>50</v>
      </c>
      <c r="B56" s="414">
        <f>'Tab3 Sch Alloc'!B66</f>
        <v>0</v>
      </c>
      <c r="C56" s="415">
        <f>'Tab3 Sch Alloc'!C66</f>
        <v>0</v>
      </c>
      <c r="D56" s="310">
        <f>'Tab3 Sch Alloc'!D66</f>
        <v>0</v>
      </c>
      <c r="E56" s="416">
        <f>IF(L56=1,'Tab3 Sch Alloc'!E66,0)*K56</f>
        <v>0</v>
      </c>
      <c r="F56" s="411" t="e">
        <f t="shared" si="4"/>
        <v>#DIV/0!</v>
      </c>
      <c r="G56" s="311" t="s">
        <v>222</v>
      </c>
      <c r="H56" s="413">
        <f t="shared" si="3"/>
        <v>0</v>
      </c>
      <c r="K56" s="1">
        <f t="shared" si="5"/>
        <v>1</v>
      </c>
    </row>
    <row r="57" spans="1:11" x14ac:dyDescent="0.35">
      <c r="A57" s="41">
        <v>51</v>
      </c>
      <c r="B57" s="414">
        <f>'Tab3 Sch Alloc'!B67</f>
        <v>0</v>
      </c>
      <c r="C57" s="415">
        <f>'Tab3 Sch Alloc'!C67</f>
        <v>0</v>
      </c>
      <c r="D57" s="310">
        <f>'Tab3 Sch Alloc'!D67</f>
        <v>0</v>
      </c>
      <c r="E57" s="416">
        <f>IF(L57=1,'Tab3 Sch Alloc'!E67,0)*K57</f>
        <v>0</v>
      </c>
      <c r="F57" s="411" t="e">
        <f t="shared" si="4"/>
        <v>#DIV/0!</v>
      </c>
      <c r="G57" s="311" t="s">
        <v>222</v>
      </c>
      <c r="H57" s="413">
        <f t="shared" si="3"/>
        <v>0</v>
      </c>
      <c r="K57" s="1">
        <f t="shared" si="5"/>
        <v>1</v>
      </c>
    </row>
    <row r="58" spans="1:11" x14ac:dyDescent="0.35">
      <c r="A58" s="41">
        <v>52</v>
      </c>
      <c r="B58" s="414">
        <f>'Tab3 Sch Alloc'!B68</f>
        <v>0</v>
      </c>
      <c r="C58" s="415">
        <f>'Tab3 Sch Alloc'!C68</f>
        <v>0</v>
      </c>
      <c r="D58" s="310">
        <f>'Tab3 Sch Alloc'!D68</f>
        <v>0</v>
      </c>
      <c r="E58" s="416">
        <f>IF(L58=1,'Tab3 Sch Alloc'!E68,0)*K58</f>
        <v>0</v>
      </c>
      <c r="F58" s="411" t="e">
        <f t="shared" si="4"/>
        <v>#DIV/0!</v>
      </c>
      <c r="G58" s="311" t="s">
        <v>222</v>
      </c>
      <c r="H58" s="413">
        <f t="shared" si="3"/>
        <v>0</v>
      </c>
      <c r="K58" s="1">
        <f t="shared" si="5"/>
        <v>1</v>
      </c>
    </row>
    <row r="59" spans="1:11" x14ac:dyDescent="0.35">
      <c r="A59" s="41">
        <v>53</v>
      </c>
      <c r="B59" s="414">
        <f>'Tab3 Sch Alloc'!B69</f>
        <v>0</v>
      </c>
      <c r="C59" s="415">
        <f>'Tab3 Sch Alloc'!C69</f>
        <v>0</v>
      </c>
      <c r="D59" s="310">
        <f>'Tab3 Sch Alloc'!D69</f>
        <v>0</v>
      </c>
      <c r="E59" s="416">
        <f>IF(L59=1,'Tab3 Sch Alloc'!E69,0)*K59</f>
        <v>0</v>
      </c>
      <c r="F59" s="411" t="e">
        <f t="shared" si="4"/>
        <v>#DIV/0!</v>
      </c>
      <c r="G59" s="311" t="s">
        <v>222</v>
      </c>
      <c r="H59" s="413">
        <f t="shared" si="3"/>
        <v>0</v>
      </c>
      <c r="K59" s="1">
        <f t="shared" si="5"/>
        <v>1</v>
      </c>
    </row>
    <row r="60" spans="1:11" x14ac:dyDescent="0.35">
      <c r="A60" s="41">
        <v>54</v>
      </c>
      <c r="B60" s="414">
        <f>'Tab3 Sch Alloc'!B70</f>
        <v>0</v>
      </c>
      <c r="C60" s="415">
        <f>'Tab3 Sch Alloc'!C70</f>
        <v>0</v>
      </c>
      <c r="D60" s="310">
        <f>'Tab3 Sch Alloc'!D70</f>
        <v>0</v>
      </c>
      <c r="E60" s="416">
        <f>IF(L60=1,'Tab3 Sch Alloc'!E70,0)*K60</f>
        <v>0</v>
      </c>
      <c r="F60" s="411" t="e">
        <f t="shared" si="4"/>
        <v>#DIV/0!</v>
      </c>
      <c r="G60" s="311" t="s">
        <v>222</v>
      </c>
      <c r="H60" s="413">
        <f t="shared" si="3"/>
        <v>0</v>
      </c>
      <c r="K60" s="1">
        <f t="shared" si="5"/>
        <v>1</v>
      </c>
    </row>
    <row r="61" spans="1:11" x14ac:dyDescent="0.35">
      <c r="A61" s="41">
        <v>55</v>
      </c>
      <c r="B61" s="414">
        <f>'Tab3 Sch Alloc'!B71</f>
        <v>0</v>
      </c>
      <c r="C61" s="415">
        <f>'Tab3 Sch Alloc'!C71</f>
        <v>0</v>
      </c>
      <c r="D61" s="310">
        <f>'Tab3 Sch Alloc'!D71</f>
        <v>0</v>
      </c>
      <c r="E61" s="416">
        <f>IF(L61=1,'Tab3 Sch Alloc'!E71,0)*K61</f>
        <v>0</v>
      </c>
      <c r="F61" s="411" t="e">
        <f t="shared" si="4"/>
        <v>#DIV/0!</v>
      </c>
      <c r="G61" s="311" t="s">
        <v>222</v>
      </c>
      <c r="H61" s="413">
        <f t="shared" si="3"/>
        <v>0</v>
      </c>
      <c r="K61" s="1">
        <f t="shared" si="5"/>
        <v>1</v>
      </c>
    </row>
    <row r="62" spans="1:11" x14ac:dyDescent="0.35">
      <c r="A62" s="41">
        <v>56</v>
      </c>
      <c r="B62" s="414">
        <f>'Tab3 Sch Alloc'!B72</f>
        <v>0</v>
      </c>
      <c r="C62" s="415">
        <f>'Tab3 Sch Alloc'!C72</f>
        <v>0</v>
      </c>
      <c r="D62" s="310">
        <f>'Tab3 Sch Alloc'!D72</f>
        <v>0</v>
      </c>
      <c r="E62" s="416">
        <f>IF(L62=1,'Tab3 Sch Alloc'!E72,0)*K62</f>
        <v>0</v>
      </c>
      <c r="F62" s="411" t="e">
        <f t="shared" si="4"/>
        <v>#DIV/0!</v>
      </c>
      <c r="G62" s="311" t="s">
        <v>222</v>
      </c>
      <c r="H62" s="413">
        <f t="shared" si="3"/>
        <v>0</v>
      </c>
      <c r="K62" s="1">
        <f t="shared" si="5"/>
        <v>1</v>
      </c>
    </row>
    <row r="63" spans="1:11" x14ac:dyDescent="0.35">
      <c r="A63" s="41">
        <v>57</v>
      </c>
      <c r="B63" s="414">
        <f>'Tab3 Sch Alloc'!B73</f>
        <v>0</v>
      </c>
      <c r="C63" s="415">
        <f>'Tab3 Sch Alloc'!C73</f>
        <v>0</v>
      </c>
      <c r="D63" s="310">
        <f>'Tab3 Sch Alloc'!D73</f>
        <v>0</v>
      </c>
      <c r="E63" s="416">
        <f>IF(L63=1,'Tab3 Sch Alloc'!E73,0)*K63</f>
        <v>0</v>
      </c>
      <c r="F63" s="411" t="e">
        <f t="shared" si="4"/>
        <v>#DIV/0!</v>
      </c>
      <c r="G63" s="311" t="s">
        <v>222</v>
      </c>
      <c r="H63" s="413">
        <f t="shared" si="3"/>
        <v>0</v>
      </c>
      <c r="K63" s="1">
        <f t="shared" si="5"/>
        <v>1</v>
      </c>
    </row>
    <row r="64" spans="1:11" x14ac:dyDescent="0.35">
      <c r="A64" s="41">
        <v>58</v>
      </c>
      <c r="B64" s="414">
        <f>'Tab3 Sch Alloc'!B74</f>
        <v>0</v>
      </c>
      <c r="C64" s="415">
        <f>'Tab3 Sch Alloc'!C74</f>
        <v>0</v>
      </c>
      <c r="D64" s="310">
        <f>'Tab3 Sch Alloc'!D74</f>
        <v>0</v>
      </c>
      <c r="E64" s="416">
        <f>IF(L64=1,'Tab3 Sch Alloc'!E74,0)*K64</f>
        <v>0</v>
      </c>
      <c r="F64" s="411" t="e">
        <f t="shared" si="4"/>
        <v>#DIV/0!</v>
      </c>
      <c r="G64" s="311" t="s">
        <v>222</v>
      </c>
      <c r="H64" s="413">
        <f t="shared" si="3"/>
        <v>0</v>
      </c>
      <c r="K64" s="1">
        <f t="shared" si="5"/>
        <v>1</v>
      </c>
    </row>
    <row r="65" spans="1:11" x14ac:dyDescent="0.35">
      <c r="A65" s="41">
        <v>59</v>
      </c>
      <c r="B65" s="414">
        <f>'Tab3 Sch Alloc'!B75</f>
        <v>0</v>
      </c>
      <c r="C65" s="415">
        <f>'Tab3 Sch Alloc'!C75</f>
        <v>0</v>
      </c>
      <c r="D65" s="310">
        <f>'Tab3 Sch Alloc'!D75</f>
        <v>0</v>
      </c>
      <c r="E65" s="416">
        <f>IF(L65=1,'Tab3 Sch Alloc'!E75,0)*K65</f>
        <v>0</v>
      </c>
      <c r="F65" s="411" t="e">
        <f t="shared" si="4"/>
        <v>#DIV/0!</v>
      </c>
      <c r="G65" s="311" t="s">
        <v>222</v>
      </c>
      <c r="H65" s="413">
        <f t="shared" si="3"/>
        <v>0</v>
      </c>
      <c r="K65" s="1">
        <f t="shared" si="5"/>
        <v>1</v>
      </c>
    </row>
    <row r="66" spans="1:11" x14ac:dyDescent="0.35">
      <c r="A66" s="41">
        <v>60</v>
      </c>
      <c r="B66" s="414">
        <f>'Tab3 Sch Alloc'!B76</f>
        <v>0</v>
      </c>
      <c r="C66" s="415">
        <f>'Tab3 Sch Alloc'!C76</f>
        <v>0</v>
      </c>
      <c r="D66" s="310">
        <f>'Tab3 Sch Alloc'!D76</f>
        <v>0</v>
      </c>
      <c r="E66" s="416">
        <f>IF(L66=1,'Tab3 Sch Alloc'!E76,0)*K66</f>
        <v>0</v>
      </c>
      <c r="F66" s="411" t="e">
        <f t="shared" si="4"/>
        <v>#DIV/0!</v>
      </c>
      <c r="G66" s="311" t="s">
        <v>222</v>
      </c>
      <c r="H66" s="413">
        <f t="shared" si="3"/>
        <v>0</v>
      </c>
      <c r="K66" s="1">
        <f t="shared" si="5"/>
        <v>1</v>
      </c>
    </row>
    <row r="67" spans="1:11" x14ac:dyDescent="0.35">
      <c r="A67" s="41">
        <v>61</v>
      </c>
      <c r="B67" s="414">
        <f>'Tab3 Sch Alloc'!B77</f>
        <v>0</v>
      </c>
      <c r="C67" s="415">
        <f>'Tab3 Sch Alloc'!C77</f>
        <v>0</v>
      </c>
      <c r="D67" s="310">
        <f>'Tab3 Sch Alloc'!D77</f>
        <v>0</v>
      </c>
      <c r="E67" s="416">
        <f>IF(L67=1,'Tab3 Sch Alloc'!E77,0)*K67</f>
        <v>0</v>
      </c>
      <c r="F67" s="411" t="e">
        <f t="shared" si="4"/>
        <v>#DIV/0!</v>
      </c>
      <c r="G67" s="311" t="s">
        <v>222</v>
      </c>
      <c r="H67" s="413">
        <f t="shared" si="3"/>
        <v>0</v>
      </c>
      <c r="K67" s="1">
        <f t="shared" si="5"/>
        <v>1</v>
      </c>
    </row>
    <row r="68" spans="1:11" x14ac:dyDescent="0.35">
      <c r="A68" s="41">
        <v>62</v>
      </c>
      <c r="B68" s="414">
        <f>'Tab3 Sch Alloc'!B78</f>
        <v>0</v>
      </c>
      <c r="C68" s="415">
        <f>'Tab3 Sch Alloc'!C78</f>
        <v>0</v>
      </c>
      <c r="D68" s="310">
        <f>'Tab3 Sch Alloc'!D78</f>
        <v>0</v>
      </c>
      <c r="E68" s="416">
        <f>IF(L68=1,'Tab3 Sch Alloc'!E78,0)*K68</f>
        <v>0</v>
      </c>
      <c r="F68" s="411" t="e">
        <f t="shared" si="4"/>
        <v>#DIV/0!</v>
      </c>
      <c r="G68" s="311" t="s">
        <v>222</v>
      </c>
      <c r="H68" s="413">
        <f t="shared" si="3"/>
        <v>0</v>
      </c>
      <c r="K68" s="1">
        <f t="shared" si="5"/>
        <v>1</v>
      </c>
    </row>
    <row r="69" spans="1:11" x14ac:dyDescent="0.35">
      <c r="A69" s="41">
        <v>63</v>
      </c>
      <c r="B69" s="414">
        <f>'Tab3 Sch Alloc'!B79</f>
        <v>0</v>
      </c>
      <c r="C69" s="415">
        <f>'Tab3 Sch Alloc'!C79</f>
        <v>0</v>
      </c>
      <c r="D69" s="310">
        <f>'Tab3 Sch Alloc'!D79</f>
        <v>0</v>
      </c>
      <c r="E69" s="416">
        <f>IF(L69=1,'Tab3 Sch Alloc'!E79,0)*K69</f>
        <v>0</v>
      </c>
      <c r="F69" s="411" t="e">
        <f t="shared" si="4"/>
        <v>#DIV/0!</v>
      </c>
      <c r="G69" s="311" t="s">
        <v>222</v>
      </c>
      <c r="H69" s="413">
        <f t="shared" si="3"/>
        <v>0</v>
      </c>
      <c r="K69" s="1">
        <f t="shared" si="5"/>
        <v>1</v>
      </c>
    </row>
    <row r="70" spans="1:11" x14ac:dyDescent="0.35">
      <c r="A70" s="41">
        <v>64</v>
      </c>
      <c r="B70" s="414">
        <f>'Tab3 Sch Alloc'!B80</f>
        <v>0</v>
      </c>
      <c r="C70" s="415">
        <f>'Tab3 Sch Alloc'!C80</f>
        <v>0</v>
      </c>
      <c r="D70" s="310">
        <f>'Tab3 Sch Alloc'!D80</f>
        <v>0</v>
      </c>
      <c r="E70" s="416">
        <f>IF(L70=1,'Tab3 Sch Alloc'!E80,0)*K70</f>
        <v>0</v>
      </c>
      <c r="F70" s="411" t="e">
        <f t="shared" si="4"/>
        <v>#DIV/0!</v>
      </c>
      <c r="G70" s="311" t="s">
        <v>222</v>
      </c>
      <c r="H70" s="413">
        <f t="shared" si="3"/>
        <v>0</v>
      </c>
      <c r="K70" s="1">
        <f t="shared" si="5"/>
        <v>1</v>
      </c>
    </row>
    <row r="71" spans="1:11" x14ac:dyDescent="0.35">
      <c r="A71" s="41">
        <v>65</v>
      </c>
      <c r="B71" s="414">
        <f>'Tab3 Sch Alloc'!B81</f>
        <v>0</v>
      </c>
      <c r="C71" s="415">
        <f>'Tab3 Sch Alloc'!C81</f>
        <v>0</v>
      </c>
      <c r="D71" s="310">
        <f>'Tab3 Sch Alloc'!D81</f>
        <v>0</v>
      </c>
      <c r="E71" s="416">
        <f>IF(L71=1,'Tab3 Sch Alloc'!E81,0)*K71</f>
        <v>0</v>
      </c>
      <c r="F71" s="411" t="e">
        <f t="shared" ref="F71:F102" si="6">IF(COUNT(E71)=1,F$2*(E71/E$4),"")</f>
        <v>#DIV/0!</v>
      </c>
      <c r="G71" s="311" t="s">
        <v>222</v>
      </c>
      <c r="H71" s="413">
        <f t="shared" si="3"/>
        <v>0</v>
      </c>
      <c r="K71" s="1">
        <f t="shared" ref="K71:K106" si="7">IF(G71="INCLUDE",1,0)</f>
        <v>1</v>
      </c>
    </row>
    <row r="72" spans="1:11" x14ac:dyDescent="0.35">
      <c r="A72" s="41">
        <v>66</v>
      </c>
      <c r="B72" s="414">
        <f>'Tab3 Sch Alloc'!B82</f>
        <v>0</v>
      </c>
      <c r="C72" s="415">
        <f>'Tab3 Sch Alloc'!C82</f>
        <v>0</v>
      </c>
      <c r="D72" s="310">
        <f>'Tab3 Sch Alloc'!D82</f>
        <v>0</v>
      </c>
      <c r="E72" s="416">
        <f>IF(L72=1,'Tab3 Sch Alloc'!E82,0)*K72</f>
        <v>0</v>
      </c>
      <c r="F72" s="411" t="e">
        <f t="shared" si="6"/>
        <v>#DIV/0!</v>
      </c>
      <c r="G72" s="311" t="s">
        <v>222</v>
      </c>
      <c r="H72" s="413">
        <f t="shared" ref="H72:H106" si="8">C72</f>
        <v>0</v>
      </c>
      <c r="K72" s="1">
        <f t="shared" si="7"/>
        <v>1</v>
      </c>
    </row>
    <row r="73" spans="1:11" x14ac:dyDescent="0.35">
      <c r="A73" s="41">
        <v>67</v>
      </c>
      <c r="B73" s="414">
        <f>'Tab3 Sch Alloc'!B83</f>
        <v>0</v>
      </c>
      <c r="C73" s="415">
        <f>'Tab3 Sch Alloc'!C83</f>
        <v>0</v>
      </c>
      <c r="D73" s="310">
        <f>'Tab3 Sch Alloc'!D83</f>
        <v>0</v>
      </c>
      <c r="E73" s="416">
        <f>IF(L73=1,'Tab3 Sch Alloc'!E83,0)*K73</f>
        <v>0</v>
      </c>
      <c r="F73" s="411" t="e">
        <f t="shared" si="6"/>
        <v>#DIV/0!</v>
      </c>
      <c r="G73" s="311" t="s">
        <v>222</v>
      </c>
      <c r="H73" s="413">
        <f t="shared" si="8"/>
        <v>0</v>
      </c>
      <c r="K73" s="1">
        <f t="shared" si="7"/>
        <v>1</v>
      </c>
    </row>
    <row r="74" spans="1:11" x14ac:dyDescent="0.35">
      <c r="A74" s="41">
        <v>68</v>
      </c>
      <c r="B74" s="414">
        <f>'Tab3 Sch Alloc'!B84</f>
        <v>0</v>
      </c>
      <c r="C74" s="415">
        <f>'Tab3 Sch Alloc'!C84</f>
        <v>0</v>
      </c>
      <c r="D74" s="310">
        <f>'Tab3 Sch Alloc'!D84</f>
        <v>0</v>
      </c>
      <c r="E74" s="416">
        <f>IF(L74=1,'Tab3 Sch Alloc'!E84,0)*K74</f>
        <v>0</v>
      </c>
      <c r="F74" s="411" t="e">
        <f t="shared" si="6"/>
        <v>#DIV/0!</v>
      </c>
      <c r="G74" s="311" t="s">
        <v>222</v>
      </c>
      <c r="H74" s="413">
        <f t="shared" si="8"/>
        <v>0</v>
      </c>
      <c r="K74" s="1">
        <f t="shared" si="7"/>
        <v>1</v>
      </c>
    </row>
    <row r="75" spans="1:11" x14ac:dyDescent="0.35">
      <c r="A75" s="41">
        <v>69</v>
      </c>
      <c r="B75" s="414">
        <f>'Tab3 Sch Alloc'!B85</f>
        <v>0</v>
      </c>
      <c r="C75" s="415">
        <f>'Tab3 Sch Alloc'!C85</f>
        <v>0</v>
      </c>
      <c r="D75" s="310">
        <f>'Tab3 Sch Alloc'!D85</f>
        <v>0</v>
      </c>
      <c r="E75" s="416">
        <f>IF(L75=1,'Tab3 Sch Alloc'!E85,0)*K75</f>
        <v>0</v>
      </c>
      <c r="F75" s="411" t="e">
        <f t="shared" si="6"/>
        <v>#DIV/0!</v>
      </c>
      <c r="G75" s="311" t="s">
        <v>222</v>
      </c>
      <c r="H75" s="413">
        <f t="shared" si="8"/>
        <v>0</v>
      </c>
      <c r="K75" s="1">
        <f t="shared" si="7"/>
        <v>1</v>
      </c>
    </row>
    <row r="76" spans="1:11" x14ac:dyDescent="0.35">
      <c r="A76" s="41">
        <v>70</v>
      </c>
      <c r="B76" s="414">
        <f>'Tab3 Sch Alloc'!B86</f>
        <v>0</v>
      </c>
      <c r="C76" s="415">
        <f>'Tab3 Sch Alloc'!C86</f>
        <v>0</v>
      </c>
      <c r="D76" s="310">
        <f>'Tab3 Sch Alloc'!D86</f>
        <v>0</v>
      </c>
      <c r="E76" s="416">
        <f>IF(L76=1,'Tab3 Sch Alloc'!E86,0)*K76</f>
        <v>0</v>
      </c>
      <c r="F76" s="411" t="e">
        <f t="shared" si="6"/>
        <v>#DIV/0!</v>
      </c>
      <c r="G76" s="311" t="s">
        <v>222</v>
      </c>
      <c r="H76" s="413">
        <f t="shared" si="8"/>
        <v>0</v>
      </c>
      <c r="K76" s="1">
        <f t="shared" si="7"/>
        <v>1</v>
      </c>
    </row>
    <row r="77" spans="1:11" x14ac:dyDescent="0.35">
      <c r="A77" s="41">
        <v>71</v>
      </c>
      <c r="B77" s="414">
        <f>'Tab3 Sch Alloc'!B87</f>
        <v>0</v>
      </c>
      <c r="C77" s="415">
        <f>'Tab3 Sch Alloc'!C87</f>
        <v>0</v>
      </c>
      <c r="D77" s="310">
        <f>'Tab3 Sch Alloc'!D87</f>
        <v>0</v>
      </c>
      <c r="E77" s="416">
        <f>IF(L77=1,'Tab3 Sch Alloc'!E87,0)*K77</f>
        <v>0</v>
      </c>
      <c r="F77" s="411" t="e">
        <f t="shared" si="6"/>
        <v>#DIV/0!</v>
      </c>
      <c r="G77" s="311" t="s">
        <v>222</v>
      </c>
      <c r="H77" s="413">
        <f t="shared" si="8"/>
        <v>0</v>
      </c>
      <c r="K77" s="1">
        <f t="shared" si="7"/>
        <v>1</v>
      </c>
    </row>
    <row r="78" spans="1:11" x14ac:dyDescent="0.35">
      <c r="A78" s="41">
        <v>72</v>
      </c>
      <c r="B78" s="414">
        <f>'Tab3 Sch Alloc'!B88</f>
        <v>0</v>
      </c>
      <c r="C78" s="415">
        <f>'Tab3 Sch Alloc'!C88</f>
        <v>0</v>
      </c>
      <c r="D78" s="310">
        <f>'Tab3 Sch Alloc'!D88</f>
        <v>0</v>
      </c>
      <c r="E78" s="416">
        <f>IF(L78=1,'Tab3 Sch Alloc'!E88,0)*K78</f>
        <v>0</v>
      </c>
      <c r="F78" s="411" t="e">
        <f t="shared" si="6"/>
        <v>#DIV/0!</v>
      </c>
      <c r="G78" s="311" t="s">
        <v>222</v>
      </c>
      <c r="H78" s="413">
        <f t="shared" si="8"/>
        <v>0</v>
      </c>
      <c r="K78" s="1">
        <f t="shared" si="7"/>
        <v>1</v>
      </c>
    </row>
    <row r="79" spans="1:11" x14ac:dyDescent="0.35">
      <c r="A79" s="41">
        <v>73</v>
      </c>
      <c r="B79" s="414">
        <f>'Tab3 Sch Alloc'!B89</f>
        <v>0</v>
      </c>
      <c r="C79" s="415">
        <f>'Tab3 Sch Alloc'!C89</f>
        <v>0</v>
      </c>
      <c r="D79" s="310">
        <f>'Tab3 Sch Alloc'!D89</f>
        <v>0</v>
      </c>
      <c r="E79" s="416">
        <f>IF(L79=1,'Tab3 Sch Alloc'!E89,0)*K79</f>
        <v>0</v>
      </c>
      <c r="F79" s="411" t="e">
        <f t="shared" si="6"/>
        <v>#DIV/0!</v>
      </c>
      <c r="G79" s="311" t="s">
        <v>222</v>
      </c>
      <c r="H79" s="413">
        <f t="shared" si="8"/>
        <v>0</v>
      </c>
      <c r="K79" s="1">
        <f t="shared" si="7"/>
        <v>1</v>
      </c>
    </row>
    <row r="80" spans="1:11" x14ac:dyDescent="0.35">
      <c r="A80" s="41">
        <v>74</v>
      </c>
      <c r="B80" s="414">
        <f>'Tab3 Sch Alloc'!B90</f>
        <v>0</v>
      </c>
      <c r="C80" s="415">
        <f>'Tab3 Sch Alloc'!C90</f>
        <v>0</v>
      </c>
      <c r="D80" s="310">
        <f>'Tab3 Sch Alloc'!D90</f>
        <v>0</v>
      </c>
      <c r="E80" s="416">
        <f>IF(L80=1,'Tab3 Sch Alloc'!E90,0)*K80</f>
        <v>0</v>
      </c>
      <c r="F80" s="411" t="e">
        <f t="shared" si="6"/>
        <v>#DIV/0!</v>
      </c>
      <c r="G80" s="311" t="s">
        <v>222</v>
      </c>
      <c r="H80" s="413">
        <f t="shared" si="8"/>
        <v>0</v>
      </c>
      <c r="K80" s="1">
        <f t="shared" si="7"/>
        <v>1</v>
      </c>
    </row>
    <row r="81" spans="1:11" x14ac:dyDescent="0.35">
      <c r="A81" s="41">
        <v>75</v>
      </c>
      <c r="B81" s="414">
        <f>'Tab3 Sch Alloc'!B91</f>
        <v>0</v>
      </c>
      <c r="C81" s="415">
        <f>'Tab3 Sch Alloc'!C91</f>
        <v>0</v>
      </c>
      <c r="D81" s="310">
        <f>'Tab3 Sch Alloc'!D91</f>
        <v>0</v>
      </c>
      <c r="E81" s="416">
        <f>IF(L81=1,'Tab3 Sch Alloc'!E91,0)*K81</f>
        <v>0</v>
      </c>
      <c r="F81" s="411" t="e">
        <f t="shared" si="6"/>
        <v>#DIV/0!</v>
      </c>
      <c r="G81" s="311" t="s">
        <v>222</v>
      </c>
      <c r="H81" s="413">
        <f t="shared" si="8"/>
        <v>0</v>
      </c>
      <c r="K81" s="1">
        <f t="shared" si="7"/>
        <v>1</v>
      </c>
    </row>
    <row r="82" spans="1:11" x14ac:dyDescent="0.35">
      <c r="A82" s="41">
        <v>76</v>
      </c>
      <c r="B82" s="414">
        <f>'Tab3 Sch Alloc'!B92</f>
        <v>0</v>
      </c>
      <c r="C82" s="415">
        <f>'Tab3 Sch Alloc'!C92</f>
        <v>0</v>
      </c>
      <c r="D82" s="310">
        <f>'Tab3 Sch Alloc'!D92</f>
        <v>0</v>
      </c>
      <c r="E82" s="416">
        <f>IF(L82=1,'Tab3 Sch Alloc'!E92,0)*K82</f>
        <v>0</v>
      </c>
      <c r="F82" s="411" t="e">
        <f t="shared" si="6"/>
        <v>#DIV/0!</v>
      </c>
      <c r="G82" s="311" t="s">
        <v>222</v>
      </c>
      <c r="H82" s="413">
        <f t="shared" si="8"/>
        <v>0</v>
      </c>
      <c r="K82" s="1">
        <f t="shared" si="7"/>
        <v>1</v>
      </c>
    </row>
    <row r="83" spans="1:11" x14ac:dyDescent="0.35">
      <c r="A83" s="41">
        <v>77</v>
      </c>
      <c r="B83" s="414">
        <f>'Tab3 Sch Alloc'!B93</f>
        <v>0</v>
      </c>
      <c r="C83" s="415">
        <f>'Tab3 Sch Alloc'!C93</f>
        <v>0</v>
      </c>
      <c r="D83" s="310">
        <f>'Tab3 Sch Alloc'!D93</f>
        <v>0</v>
      </c>
      <c r="E83" s="416">
        <f>IF(L83=1,'Tab3 Sch Alloc'!E93,0)*K83</f>
        <v>0</v>
      </c>
      <c r="F83" s="411" t="e">
        <f t="shared" si="6"/>
        <v>#DIV/0!</v>
      </c>
      <c r="G83" s="311" t="s">
        <v>222</v>
      </c>
      <c r="H83" s="413">
        <f t="shared" si="8"/>
        <v>0</v>
      </c>
      <c r="K83" s="1">
        <f t="shared" si="7"/>
        <v>1</v>
      </c>
    </row>
    <row r="84" spans="1:11" x14ac:dyDescent="0.35">
      <c r="A84" s="41">
        <v>78</v>
      </c>
      <c r="B84" s="414">
        <f>'Tab3 Sch Alloc'!B94</f>
        <v>0</v>
      </c>
      <c r="C84" s="415">
        <f>'Tab3 Sch Alloc'!C94</f>
        <v>0</v>
      </c>
      <c r="D84" s="310">
        <f>'Tab3 Sch Alloc'!D94</f>
        <v>0</v>
      </c>
      <c r="E84" s="416">
        <f>IF(L84=1,'Tab3 Sch Alloc'!E94,0)*K84</f>
        <v>0</v>
      </c>
      <c r="F84" s="411" t="e">
        <f t="shared" si="6"/>
        <v>#DIV/0!</v>
      </c>
      <c r="G84" s="311" t="s">
        <v>222</v>
      </c>
      <c r="H84" s="413">
        <f t="shared" si="8"/>
        <v>0</v>
      </c>
      <c r="K84" s="1">
        <f t="shared" si="7"/>
        <v>1</v>
      </c>
    </row>
    <row r="85" spans="1:11" x14ac:dyDescent="0.35">
      <c r="A85" s="41">
        <v>79</v>
      </c>
      <c r="B85" s="414">
        <f>'Tab3 Sch Alloc'!B95</f>
        <v>0</v>
      </c>
      <c r="C85" s="415">
        <f>'Tab3 Sch Alloc'!C95</f>
        <v>0</v>
      </c>
      <c r="D85" s="310">
        <f>'Tab3 Sch Alloc'!D95</f>
        <v>0</v>
      </c>
      <c r="E85" s="416">
        <f>IF(L85=1,'Tab3 Sch Alloc'!E95,0)*K85</f>
        <v>0</v>
      </c>
      <c r="F85" s="411" t="e">
        <f t="shared" si="6"/>
        <v>#DIV/0!</v>
      </c>
      <c r="G85" s="311" t="s">
        <v>222</v>
      </c>
      <c r="H85" s="413">
        <f t="shared" si="8"/>
        <v>0</v>
      </c>
      <c r="K85" s="1">
        <f t="shared" si="7"/>
        <v>1</v>
      </c>
    </row>
    <row r="86" spans="1:11" x14ac:dyDescent="0.35">
      <c r="A86" s="41">
        <v>80</v>
      </c>
      <c r="B86" s="414">
        <f>'Tab3 Sch Alloc'!B96</f>
        <v>0</v>
      </c>
      <c r="C86" s="415">
        <f>'Tab3 Sch Alloc'!C96</f>
        <v>0</v>
      </c>
      <c r="D86" s="310">
        <f>'Tab3 Sch Alloc'!D96</f>
        <v>0</v>
      </c>
      <c r="E86" s="416">
        <f>IF(L86=1,'Tab3 Sch Alloc'!E96,0)*K86</f>
        <v>0</v>
      </c>
      <c r="F86" s="411" t="e">
        <f t="shared" si="6"/>
        <v>#DIV/0!</v>
      </c>
      <c r="G86" s="311" t="s">
        <v>222</v>
      </c>
      <c r="H86" s="413">
        <f t="shared" si="8"/>
        <v>0</v>
      </c>
      <c r="K86" s="1">
        <f t="shared" si="7"/>
        <v>1</v>
      </c>
    </row>
    <row r="87" spans="1:11" x14ac:dyDescent="0.35">
      <c r="A87" s="41">
        <v>81</v>
      </c>
      <c r="B87" s="414">
        <f>'Tab3 Sch Alloc'!B97</f>
        <v>0</v>
      </c>
      <c r="C87" s="415">
        <f>'Tab3 Sch Alloc'!C97</f>
        <v>0</v>
      </c>
      <c r="D87" s="310">
        <f>'Tab3 Sch Alloc'!D97</f>
        <v>0</v>
      </c>
      <c r="E87" s="416">
        <f>IF(L87=1,'Tab3 Sch Alloc'!E97,0)*K87</f>
        <v>0</v>
      </c>
      <c r="F87" s="411" t="e">
        <f t="shared" si="6"/>
        <v>#DIV/0!</v>
      </c>
      <c r="G87" s="311" t="s">
        <v>222</v>
      </c>
      <c r="H87" s="413">
        <f t="shared" si="8"/>
        <v>0</v>
      </c>
      <c r="K87" s="1">
        <f t="shared" si="7"/>
        <v>1</v>
      </c>
    </row>
    <row r="88" spans="1:11" x14ac:dyDescent="0.35">
      <c r="A88" s="41">
        <v>82</v>
      </c>
      <c r="B88" s="414">
        <f>'Tab3 Sch Alloc'!B98</f>
        <v>0</v>
      </c>
      <c r="C88" s="415">
        <f>'Tab3 Sch Alloc'!C98</f>
        <v>0</v>
      </c>
      <c r="D88" s="310">
        <f>'Tab3 Sch Alloc'!D98</f>
        <v>0</v>
      </c>
      <c r="E88" s="416">
        <f>IF(L88=1,'Tab3 Sch Alloc'!E98,0)*K88</f>
        <v>0</v>
      </c>
      <c r="F88" s="411" t="e">
        <f t="shared" si="6"/>
        <v>#DIV/0!</v>
      </c>
      <c r="G88" s="311" t="s">
        <v>222</v>
      </c>
      <c r="H88" s="413">
        <f t="shared" si="8"/>
        <v>0</v>
      </c>
      <c r="K88" s="1">
        <f t="shared" si="7"/>
        <v>1</v>
      </c>
    </row>
    <row r="89" spans="1:11" x14ac:dyDescent="0.35">
      <c r="A89" s="41">
        <v>83</v>
      </c>
      <c r="B89" s="414">
        <f>'Tab3 Sch Alloc'!B99</f>
        <v>0</v>
      </c>
      <c r="C89" s="415">
        <f>'Tab3 Sch Alloc'!C99</f>
        <v>0</v>
      </c>
      <c r="D89" s="310">
        <f>'Tab3 Sch Alloc'!D99</f>
        <v>0</v>
      </c>
      <c r="E89" s="416">
        <f>IF(L89=1,'Tab3 Sch Alloc'!E99,0)*K89</f>
        <v>0</v>
      </c>
      <c r="F89" s="411" t="e">
        <f t="shared" si="6"/>
        <v>#DIV/0!</v>
      </c>
      <c r="G89" s="311" t="s">
        <v>222</v>
      </c>
      <c r="H89" s="413">
        <f t="shared" si="8"/>
        <v>0</v>
      </c>
      <c r="K89" s="1">
        <f t="shared" si="7"/>
        <v>1</v>
      </c>
    </row>
    <row r="90" spans="1:11" x14ac:dyDescent="0.35">
      <c r="A90" s="41">
        <v>84</v>
      </c>
      <c r="B90" s="414">
        <f>'Tab3 Sch Alloc'!B100</f>
        <v>0</v>
      </c>
      <c r="C90" s="415">
        <f>'Tab3 Sch Alloc'!C100</f>
        <v>0</v>
      </c>
      <c r="D90" s="310">
        <f>'Tab3 Sch Alloc'!D100</f>
        <v>0</v>
      </c>
      <c r="E90" s="416">
        <f>IF(L90=1,'Tab3 Sch Alloc'!E100,0)*K90</f>
        <v>0</v>
      </c>
      <c r="F90" s="411" t="e">
        <f t="shared" si="6"/>
        <v>#DIV/0!</v>
      </c>
      <c r="G90" s="311" t="s">
        <v>222</v>
      </c>
      <c r="H90" s="413">
        <f t="shared" si="8"/>
        <v>0</v>
      </c>
      <c r="K90" s="1">
        <f t="shared" si="7"/>
        <v>1</v>
      </c>
    </row>
    <row r="91" spans="1:11" x14ac:dyDescent="0.35">
      <c r="A91" s="41">
        <v>85</v>
      </c>
      <c r="B91" s="414">
        <f>'Tab3 Sch Alloc'!B101</f>
        <v>0</v>
      </c>
      <c r="C91" s="415">
        <f>'Tab3 Sch Alloc'!C101</f>
        <v>0</v>
      </c>
      <c r="D91" s="310">
        <f>'Tab3 Sch Alloc'!D101</f>
        <v>0</v>
      </c>
      <c r="E91" s="416">
        <f>IF(L91=1,'Tab3 Sch Alloc'!E101,0)*K91</f>
        <v>0</v>
      </c>
      <c r="F91" s="411" t="e">
        <f t="shared" si="6"/>
        <v>#DIV/0!</v>
      </c>
      <c r="G91" s="311" t="s">
        <v>222</v>
      </c>
      <c r="H91" s="413">
        <f t="shared" si="8"/>
        <v>0</v>
      </c>
      <c r="K91" s="1">
        <f t="shared" si="7"/>
        <v>1</v>
      </c>
    </row>
    <row r="92" spans="1:11" x14ac:dyDescent="0.35">
      <c r="A92" s="41">
        <v>86</v>
      </c>
      <c r="B92" s="414">
        <f>'Tab3 Sch Alloc'!B102</f>
        <v>0</v>
      </c>
      <c r="C92" s="415">
        <f>'Tab3 Sch Alloc'!C102</f>
        <v>0</v>
      </c>
      <c r="D92" s="310">
        <f>'Tab3 Sch Alloc'!D102</f>
        <v>0</v>
      </c>
      <c r="E92" s="416">
        <f>IF(L92=1,'Tab3 Sch Alloc'!E102,0)*K92</f>
        <v>0</v>
      </c>
      <c r="F92" s="411" t="e">
        <f t="shared" si="6"/>
        <v>#DIV/0!</v>
      </c>
      <c r="G92" s="311" t="s">
        <v>222</v>
      </c>
      <c r="H92" s="413">
        <f t="shared" si="8"/>
        <v>0</v>
      </c>
      <c r="K92" s="1">
        <f t="shared" si="7"/>
        <v>1</v>
      </c>
    </row>
    <row r="93" spans="1:11" x14ac:dyDescent="0.35">
      <c r="A93" s="41">
        <v>87</v>
      </c>
      <c r="B93" s="414">
        <f>'Tab3 Sch Alloc'!B103</f>
        <v>0</v>
      </c>
      <c r="C93" s="415">
        <f>'Tab3 Sch Alloc'!C103</f>
        <v>0</v>
      </c>
      <c r="D93" s="310">
        <f>'Tab3 Sch Alloc'!D103</f>
        <v>0</v>
      </c>
      <c r="E93" s="416">
        <f>IF(L93=1,'Tab3 Sch Alloc'!E103,0)*K93</f>
        <v>0</v>
      </c>
      <c r="F93" s="411" t="e">
        <f t="shared" si="6"/>
        <v>#DIV/0!</v>
      </c>
      <c r="G93" s="311" t="s">
        <v>222</v>
      </c>
      <c r="H93" s="413">
        <f t="shared" si="8"/>
        <v>0</v>
      </c>
      <c r="K93" s="1">
        <f t="shared" si="7"/>
        <v>1</v>
      </c>
    </row>
    <row r="94" spans="1:11" x14ac:dyDescent="0.35">
      <c r="A94" s="41">
        <v>88</v>
      </c>
      <c r="B94" s="414">
        <f>'Tab3 Sch Alloc'!B104</f>
        <v>0</v>
      </c>
      <c r="C94" s="415">
        <f>'Tab3 Sch Alloc'!C104</f>
        <v>0</v>
      </c>
      <c r="D94" s="310">
        <f>'Tab3 Sch Alloc'!D104</f>
        <v>0</v>
      </c>
      <c r="E94" s="416">
        <f>IF(L94=1,'Tab3 Sch Alloc'!E104,0)*K94</f>
        <v>0</v>
      </c>
      <c r="F94" s="411" t="e">
        <f t="shared" si="6"/>
        <v>#DIV/0!</v>
      </c>
      <c r="G94" s="311" t="s">
        <v>222</v>
      </c>
      <c r="H94" s="413">
        <f t="shared" si="8"/>
        <v>0</v>
      </c>
      <c r="K94" s="1">
        <f t="shared" si="7"/>
        <v>1</v>
      </c>
    </row>
    <row r="95" spans="1:11" x14ac:dyDescent="0.35">
      <c r="A95" s="41">
        <v>89</v>
      </c>
      <c r="B95" s="414">
        <f>'Tab3 Sch Alloc'!B105</f>
        <v>0</v>
      </c>
      <c r="C95" s="415">
        <f>'Tab3 Sch Alloc'!C105</f>
        <v>0</v>
      </c>
      <c r="D95" s="310">
        <f>'Tab3 Sch Alloc'!D105</f>
        <v>0</v>
      </c>
      <c r="E95" s="416">
        <f>IF(L95=1,'Tab3 Sch Alloc'!E105,0)*K95</f>
        <v>0</v>
      </c>
      <c r="F95" s="411" t="e">
        <f t="shared" si="6"/>
        <v>#DIV/0!</v>
      </c>
      <c r="G95" s="311" t="s">
        <v>222</v>
      </c>
      <c r="H95" s="413">
        <f t="shared" si="8"/>
        <v>0</v>
      </c>
      <c r="K95" s="1">
        <f t="shared" si="7"/>
        <v>1</v>
      </c>
    </row>
    <row r="96" spans="1:11" x14ac:dyDescent="0.35">
      <c r="A96" s="41">
        <v>90</v>
      </c>
      <c r="B96" s="414">
        <f>'Tab3 Sch Alloc'!B106</f>
        <v>0</v>
      </c>
      <c r="C96" s="415">
        <f>'Tab3 Sch Alloc'!C106</f>
        <v>0</v>
      </c>
      <c r="D96" s="310">
        <f>'Tab3 Sch Alloc'!D106</f>
        <v>0</v>
      </c>
      <c r="E96" s="416">
        <f>IF(L96=1,'Tab3 Sch Alloc'!E106,0)*K96</f>
        <v>0</v>
      </c>
      <c r="F96" s="411" t="e">
        <f t="shared" si="6"/>
        <v>#DIV/0!</v>
      </c>
      <c r="G96" s="311" t="s">
        <v>222</v>
      </c>
      <c r="H96" s="413">
        <f t="shared" si="8"/>
        <v>0</v>
      </c>
      <c r="K96" s="1">
        <f t="shared" si="7"/>
        <v>1</v>
      </c>
    </row>
    <row r="97" spans="1:11" x14ac:dyDescent="0.35">
      <c r="A97" s="41">
        <v>91</v>
      </c>
      <c r="B97" s="414">
        <f>'Tab3 Sch Alloc'!B107</f>
        <v>0</v>
      </c>
      <c r="C97" s="415">
        <f>'Tab3 Sch Alloc'!C107</f>
        <v>0</v>
      </c>
      <c r="D97" s="310">
        <f>'Tab3 Sch Alloc'!D107</f>
        <v>0</v>
      </c>
      <c r="E97" s="416">
        <f>IF(L97=1,'Tab3 Sch Alloc'!E107,0)*K97</f>
        <v>0</v>
      </c>
      <c r="F97" s="411" t="e">
        <f t="shared" si="6"/>
        <v>#DIV/0!</v>
      </c>
      <c r="G97" s="311" t="s">
        <v>222</v>
      </c>
      <c r="H97" s="413">
        <f t="shared" si="8"/>
        <v>0</v>
      </c>
      <c r="K97" s="1">
        <f t="shared" si="7"/>
        <v>1</v>
      </c>
    </row>
    <row r="98" spans="1:11" x14ac:dyDescent="0.35">
      <c r="A98" s="41">
        <v>92</v>
      </c>
      <c r="B98" s="414">
        <f>'Tab3 Sch Alloc'!B108</f>
        <v>0</v>
      </c>
      <c r="C98" s="415">
        <f>'Tab3 Sch Alloc'!C108</f>
        <v>0</v>
      </c>
      <c r="D98" s="310">
        <f>'Tab3 Sch Alloc'!D108</f>
        <v>0</v>
      </c>
      <c r="E98" s="416">
        <f>IF(L98=1,'Tab3 Sch Alloc'!E108,0)*K98</f>
        <v>0</v>
      </c>
      <c r="F98" s="411" t="e">
        <f t="shared" si="6"/>
        <v>#DIV/0!</v>
      </c>
      <c r="G98" s="311" t="s">
        <v>222</v>
      </c>
      <c r="H98" s="413">
        <f t="shared" si="8"/>
        <v>0</v>
      </c>
      <c r="K98" s="1">
        <f t="shared" si="7"/>
        <v>1</v>
      </c>
    </row>
    <row r="99" spans="1:11" x14ac:dyDescent="0.35">
      <c r="A99" s="41">
        <v>93</v>
      </c>
      <c r="B99" s="414">
        <f>'Tab3 Sch Alloc'!B109</f>
        <v>0</v>
      </c>
      <c r="C99" s="415">
        <f>'Tab3 Sch Alloc'!C109</f>
        <v>0</v>
      </c>
      <c r="D99" s="310">
        <f>'Tab3 Sch Alloc'!D109</f>
        <v>0</v>
      </c>
      <c r="E99" s="416">
        <f>IF(L99=1,'Tab3 Sch Alloc'!E109,0)*K99</f>
        <v>0</v>
      </c>
      <c r="F99" s="411" t="e">
        <f t="shared" si="6"/>
        <v>#DIV/0!</v>
      </c>
      <c r="G99" s="311" t="s">
        <v>222</v>
      </c>
      <c r="H99" s="413">
        <f t="shared" si="8"/>
        <v>0</v>
      </c>
      <c r="K99" s="1">
        <f t="shared" si="7"/>
        <v>1</v>
      </c>
    </row>
    <row r="100" spans="1:11" x14ac:dyDescent="0.35">
      <c r="A100" s="41">
        <v>94</v>
      </c>
      <c r="B100" s="414">
        <f>'Tab3 Sch Alloc'!B110</f>
        <v>0</v>
      </c>
      <c r="C100" s="415">
        <f>'Tab3 Sch Alloc'!C110</f>
        <v>0</v>
      </c>
      <c r="D100" s="310">
        <f>'Tab3 Sch Alloc'!D110</f>
        <v>0</v>
      </c>
      <c r="E100" s="416">
        <f>IF(L100=1,'Tab3 Sch Alloc'!E110,0)*K100</f>
        <v>0</v>
      </c>
      <c r="F100" s="411" t="e">
        <f t="shared" si="6"/>
        <v>#DIV/0!</v>
      </c>
      <c r="G100" s="311" t="s">
        <v>222</v>
      </c>
      <c r="H100" s="413">
        <f t="shared" si="8"/>
        <v>0</v>
      </c>
      <c r="K100" s="1">
        <f t="shared" si="7"/>
        <v>1</v>
      </c>
    </row>
    <row r="101" spans="1:11" x14ac:dyDescent="0.35">
      <c r="A101" s="41">
        <v>95</v>
      </c>
      <c r="B101" s="414">
        <f>'Tab3 Sch Alloc'!B111</f>
        <v>0</v>
      </c>
      <c r="C101" s="415">
        <f>'Tab3 Sch Alloc'!C111</f>
        <v>0</v>
      </c>
      <c r="D101" s="310">
        <f>'Tab3 Sch Alloc'!D111</f>
        <v>0</v>
      </c>
      <c r="E101" s="416">
        <f>IF(L101=1,'Tab3 Sch Alloc'!E111,0)*K101</f>
        <v>0</v>
      </c>
      <c r="F101" s="411" t="e">
        <f t="shared" si="6"/>
        <v>#DIV/0!</v>
      </c>
      <c r="G101" s="311" t="s">
        <v>222</v>
      </c>
      <c r="H101" s="413">
        <f t="shared" si="8"/>
        <v>0</v>
      </c>
      <c r="K101" s="1">
        <f t="shared" si="7"/>
        <v>1</v>
      </c>
    </row>
    <row r="102" spans="1:11" x14ac:dyDescent="0.35">
      <c r="A102" s="41">
        <v>96</v>
      </c>
      <c r="B102" s="414">
        <f>'Tab3 Sch Alloc'!B112</f>
        <v>0</v>
      </c>
      <c r="C102" s="415">
        <f>'Tab3 Sch Alloc'!C112</f>
        <v>0</v>
      </c>
      <c r="D102" s="310">
        <f>'Tab3 Sch Alloc'!D112</f>
        <v>0</v>
      </c>
      <c r="E102" s="416">
        <f>IF(L102=1,'Tab3 Sch Alloc'!E112,0)*K102</f>
        <v>0</v>
      </c>
      <c r="F102" s="411" t="e">
        <f t="shared" si="6"/>
        <v>#DIV/0!</v>
      </c>
      <c r="G102" s="311" t="s">
        <v>222</v>
      </c>
      <c r="H102" s="413">
        <f t="shared" si="8"/>
        <v>0</v>
      </c>
      <c r="K102" s="1">
        <f t="shared" si="7"/>
        <v>1</v>
      </c>
    </row>
    <row r="103" spans="1:11" x14ac:dyDescent="0.35">
      <c r="A103" s="41">
        <v>97</v>
      </c>
      <c r="B103" s="414">
        <f>'Tab3 Sch Alloc'!B113</f>
        <v>0</v>
      </c>
      <c r="C103" s="415">
        <f>'Tab3 Sch Alloc'!C113</f>
        <v>0</v>
      </c>
      <c r="D103" s="310">
        <f>'Tab3 Sch Alloc'!D113</f>
        <v>0</v>
      </c>
      <c r="E103" s="416">
        <f>IF(L103=1,'Tab3 Sch Alloc'!E113,0)*K103</f>
        <v>0</v>
      </c>
      <c r="F103" s="411" t="e">
        <f t="shared" ref="F103:F106" si="9">IF(COUNT(E103)=1,F$2*(E103/E$4),"")</f>
        <v>#DIV/0!</v>
      </c>
      <c r="G103" s="311" t="s">
        <v>222</v>
      </c>
      <c r="H103" s="413">
        <f t="shared" si="8"/>
        <v>0</v>
      </c>
      <c r="K103" s="1">
        <f t="shared" si="7"/>
        <v>1</v>
      </c>
    </row>
    <row r="104" spans="1:11" x14ac:dyDescent="0.35">
      <c r="A104" s="41">
        <v>98</v>
      </c>
      <c r="B104" s="414">
        <f>'Tab3 Sch Alloc'!B114</f>
        <v>0</v>
      </c>
      <c r="C104" s="415">
        <f>'Tab3 Sch Alloc'!C114</f>
        <v>0</v>
      </c>
      <c r="D104" s="310">
        <f>'Tab3 Sch Alloc'!D114</f>
        <v>0</v>
      </c>
      <c r="E104" s="416">
        <f>IF(L104=1,'Tab3 Sch Alloc'!E114,0)*K104</f>
        <v>0</v>
      </c>
      <c r="F104" s="411" t="e">
        <f t="shared" si="9"/>
        <v>#DIV/0!</v>
      </c>
      <c r="G104" s="311" t="s">
        <v>222</v>
      </c>
      <c r="H104" s="413">
        <f t="shared" si="8"/>
        <v>0</v>
      </c>
      <c r="K104" s="1">
        <f t="shared" si="7"/>
        <v>1</v>
      </c>
    </row>
    <row r="105" spans="1:11" x14ac:dyDescent="0.35">
      <c r="A105" s="41">
        <v>99</v>
      </c>
      <c r="B105" s="414">
        <f>'Tab3 Sch Alloc'!B115</f>
        <v>0</v>
      </c>
      <c r="C105" s="415">
        <f>'Tab3 Sch Alloc'!C115</f>
        <v>0</v>
      </c>
      <c r="D105" s="310">
        <f>'Tab3 Sch Alloc'!D115</f>
        <v>0</v>
      </c>
      <c r="E105" s="416">
        <f>IF(L105=1,'Tab3 Sch Alloc'!E115,0)*K105</f>
        <v>0</v>
      </c>
      <c r="F105" s="411" t="e">
        <f t="shared" si="9"/>
        <v>#DIV/0!</v>
      </c>
      <c r="G105" s="311" t="s">
        <v>222</v>
      </c>
      <c r="H105" s="413">
        <f t="shared" si="8"/>
        <v>0</v>
      </c>
      <c r="K105" s="1">
        <f t="shared" si="7"/>
        <v>1</v>
      </c>
    </row>
    <row r="106" spans="1:11" x14ac:dyDescent="0.35">
      <c r="A106" s="41">
        <v>100</v>
      </c>
      <c r="B106" s="414">
        <f>'Tab3 Sch Alloc'!B116</f>
        <v>0</v>
      </c>
      <c r="C106" s="415">
        <f>'Tab3 Sch Alloc'!C116</f>
        <v>0</v>
      </c>
      <c r="D106" s="310">
        <f>'Tab3 Sch Alloc'!D116</f>
        <v>0</v>
      </c>
      <c r="E106" s="416">
        <f>IF(L106=1,'Tab3 Sch Alloc'!E116,0)*K106</f>
        <v>0</v>
      </c>
      <c r="F106" s="411" t="e">
        <f t="shared" si="9"/>
        <v>#DIV/0!</v>
      </c>
      <c r="G106" s="311" t="s">
        <v>222</v>
      </c>
      <c r="H106" s="413">
        <f t="shared" si="8"/>
        <v>0</v>
      </c>
      <c r="K106" s="1">
        <f t="shared" si="7"/>
        <v>1</v>
      </c>
    </row>
  </sheetData>
  <sheetProtection algorithmName="SHA-512" hashValue="UyOLmJtuKdjjxp+40ml/CLtNWuLVbvDcCj05GyIJZiUpxc+8TgoFRZ4FXXM8cV+wLYRjFwFXzfmZGyBowLBVgQ==" saltValue="1zGwhRva5o6bAtEhF8PDtA==" spinCount="100000" sheet="1" autoFilter="0"/>
  <autoFilter ref="A6:H106" xr:uid="{9D3D4821-3D39-41C7-AF0C-B1FCDD03F0A8}"/>
  <mergeCells count="2">
    <mergeCell ref="G4:G5"/>
    <mergeCell ref="G2:H2"/>
  </mergeCells>
  <conditionalFormatting sqref="F2:F3">
    <cfRule type="notContainsBlanks" dxfId="1" priority="3">
      <formula>LEN(TRIM(F2))&gt;0</formula>
    </cfRule>
  </conditionalFormatting>
  <conditionalFormatting sqref="G7:G106">
    <cfRule type="containsText" dxfId="0" priority="1" operator="containsText" text="EXCLUDE">
      <formula>NOT(ISERROR(SEARCH("EXCLUDE",G7)))</formula>
    </cfRule>
  </conditionalFormatting>
  <dataValidations disablePrompts="1" count="1">
    <dataValidation type="list" allowBlank="1" showInputMessage="1" showErrorMessage="1" errorTitle="SELECT" error="Do you want to include this school in the pro-rated amount?" sqref="G7:G106" xr:uid="{A72B1E16-4B99-41AD-99DE-A499B019B3B0}">
      <formula1>"INCLUDE,EXCLUDE"</formula1>
    </dataValidation>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CA3E5C7B371A47AC6F693A16331DF8" ma:contentTypeVersion="26" ma:contentTypeDescription="Create a new document." ma:contentTypeScope="" ma:versionID="6004fe32996137d750587b86408d7649">
  <xsd:schema xmlns:xsd="http://www.w3.org/2001/XMLSchema" xmlns:xs="http://www.w3.org/2001/XMLSchema" xmlns:p="http://schemas.microsoft.com/office/2006/metadata/properties" xmlns:ns1="http://schemas.microsoft.com/sharepoint/v3" xmlns:ns2="c2193ac7-f074-497f-a938-4c812096122a" xmlns:ns3="a663bc7e-d16f-4815-8c52-72575c0867ae" targetNamespace="http://schemas.microsoft.com/office/2006/metadata/properties" ma:root="true" ma:fieldsID="7b97c819006e0aa8327ec40a206053ac" ns1:_="" ns2:_="" ns3:_="">
    <xsd:import namespace="http://schemas.microsoft.com/sharepoint/v3"/>
    <xsd:import namespace="c2193ac7-f074-497f-a938-4c812096122a"/>
    <xsd:import namespace="a663bc7e-d16f-4815-8c52-72575c086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1:_ip_UnifiedCompliancePolicyProperties" minOccurs="0"/>
                <xsd:element ref="ns1:_ip_UnifiedCompliancePolicyUIAction" minOccurs="0"/>
                <xsd:element ref="ns2:date" minOccurs="0"/>
                <xsd:element ref="ns2:MediaLengthInSeconds" minOccurs="0"/>
                <xsd:element ref="ns2:Date0" minOccurs="0"/>
                <xsd:element ref="ns2:lcf76f155ced4ddcb4097134ff3c332f" minOccurs="0"/>
                <xsd:element ref="ns3:TaxCatchAll" minOccurs="0"/>
                <xsd:element ref="ns2:order0"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193ac7-f074-497f-a938-4c812096122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e" ma:index="22" nillable="true" ma:displayName="date" ma:format="DateOnly" ma:internalName="date">
      <xsd:simpleType>
        <xsd:restriction base="dms:DateTime"/>
      </xsd:simpleType>
    </xsd:element>
    <xsd:element name="MediaLengthInSeconds" ma:index="23" nillable="true" ma:displayName="Length (seconds)" ma:internalName="MediaLengthInSeconds" ma:readOnly="true">
      <xsd:simpleType>
        <xsd:restriction base="dms:Unknown"/>
      </xsd:simpleType>
    </xsd:element>
    <xsd:element name="Date0" ma:index="24" nillable="true" ma:displayName="Date" ma:format="DateTime" ma:internalName="Date0">
      <xsd:simpleType>
        <xsd:restriction base="dms:DateTim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order0" ma:index="28" nillable="true" ma:displayName="order" ma:format="Dropdown" ma:internalName="order0" ma:percentage="FALSE">
      <xsd:simpleType>
        <xsd:restriction base="dms:Number"/>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_Flow_SignoffStatus" ma:index="31" nillable="true" ma:displayName="Sign-off status" ma:internalName="_x0024_Resources_x003a_core_x002c_Signoff_Status">
      <xsd:simpleType>
        <xsd:restriction base="dms:Text"/>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63bc7e-d16f-4815-8c52-72575c0867ae"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7" nillable="true" ma:displayName="Taxonomy Catch All Column" ma:hidden="true" ma:list="{7840795a-9655-47c9-aae7-7ade5dfbd823}" ma:internalName="TaxCatchAll" ma:showField="CatchAllData" ma:web="a663bc7e-d16f-4815-8c52-72575c0867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2193ac7-f074-497f-a938-4c812096122a">
      <Terms xmlns="http://schemas.microsoft.com/office/infopath/2007/PartnerControls"/>
    </lcf76f155ced4ddcb4097134ff3c332f>
    <TaxCatchAll xmlns="a663bc7e-d16f-4815-8c52-72575c0867ae" xsi:nil="true"/>
    <_Flow_SignoffStatus xmlns="c2193ac7-f074-497f-a938-4c812096122a" xsi:nil="true"/>
    <order0 xmlns="c2193ac7-f074-497f-a938-4c812096122a" xsi:nil="true"/>
    <date xmlns="c2193ac7-f074-497f-a938-4c812096122a" xsi:nil="true"/>
    <Date0 xmlns="c2193ac7-f074-497f-a938-4c812096122a" xsi:nil="true"/>
    <SharedWithUsers xmlns="a663bc7e-d16f-4815-8c52-72575c0867ae">
      <UserInfo>
        <DisplayName/>
        <AccountId xsi:nil="true"/>
        <AccountType/>
      </UserInfo>
    </SharedWithUsers>
  </documentManagement>
</p:properties>
</file>

<file path=customXml/itemProps1.xml><?xml version="1.0" encoding="utf-8"?>
<ds:datastoreItem xmlns:ds="http://schemas.openxmlformats.org/officeDocument/2006/customXml" ds:itemID="{BF4CE5A4-10AF-4033-AB64-5248BBCB9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193ac7-f074-497f-a938-4c812096122a"/>
    <ds:schemaRef ds:uri="a663bc7e-d16f-4815-8c52-72575c0867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D12744-3AEB-4E49-BC11-AE327344FC03}">
  <ds:schemaRefs>
    <ds:schemaRef ds:uri="http://schemas.microsoft.com/sharepoint/v3/contenttype/forms"/>
  </ds:schemaRefs>
</ds:datastoreItem>
</file>

<file path=customXml/itemProps3.xml><?xml version="1.0" encoding="utf-8"?>
<ds:datastoreItem xmlns:ds="http://schemas.openxmlformats.org/officeDocument/2006/customXml" ds:itemID="{5C9B23FF-A447-47FC-83FC-4B3F649EB348}">
  <ds:schemaRefs>
    <ds:schemaRef ds:uri="http://schemas.microsoft.com/office/2006/documentManagement/types"/>
    <ds:schemaRef ds:uri="c2193ac7-f074-497f-a938-4c812096122a"/>
    <ds:schemaRef ds:uri="http://purl.org/dc/terms/"/>
    <ds:schemaRef ds:uri="http://purl.org/dc/elements/1.1/"/>
    <ds:schemaRef ds:uri="http://schemas.microsoft.com/office/infopath/2007/PartnerControls"/>
    <ds:schemaRef ds:uri="http://purl.org/dc/dcmitype/"/>
    <ds:schemaRef ds:uri="http://www.w3.org/XML/1998/namespace"/>
    <ds:schemaRef ds:uri="http://schemas.microsoft.com/sharepoint/v3"/>
    <ds:schemaRef ds:uri="http://schemas.openxmlformats.org/package/2006/metadata/core-properties"/>
    <ds:schemaRef ds:uri="a663bc7e-d16f-4815-8c52-72575c0867a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Tab1 Preliminary Amounts</vt:lpstr>
      <vt:lpstr>Tab2 Set-Asides</vt:lpstr>
      <vt:lpstr>Tab3 Sch Alloc</vt:lpstr>
      <vt:lpstr>Tab4 Summary</vt:lpstr>
      <vt:lpstr>Tab5 Available vs Identified</vt:lpstr>
      <vt:lpstr>Tab6 Pro-rate Tool</vt:lpstr>
      <vt:lpstr>'Tab4 Summary'!Print_Area</vt:lpstr>
      <vt:lpstr>'Tab5 Available vs Identified'!Print_Area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Talbot Troy</dc:creator>
  <cp:keywords/>
  <dc:description/>
  <cp:lastModifiedBy>Talbot Troy</cp:lastModifiedBy>
  <cp:revision/>
  <cp:lastPrinted>2025-07-10T16:17:44Z</cp:lastPrinted>
  <dcterms:created xsi:type="dcterms:W3CDTF">2023-07-06T13:45:01Z</dcterms:created>
  <dcterms:modified xsi:type="dcterms:W3CDTF">2025-07-11T13:32:31Z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0x0101003ACA3E5C7B371A47AC6F693A16331DF8</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